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comments20.xml" ContentType="application/vnd.openxmlformats-officedocument.spreadsheetml.comments+xml"/>
  <Default Extension="vml" ContentType="application/vnd.openxmlformats-officedocument.vmlDrawing"/>
  <Override PartName="/xl/worksheets/sheet21.xml" ContentType="application/vnd.openxmlformats-officedocument.spreadsheetml.worksheet+xml"/>
  <Override PartName="/xl/comments21.xml" ContentType="application/vnd.openxmlformats-officedocument.spreadsheetml.comments+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10860" windowHeight="6285" activeTab="0"/>
  </bookViews>
  <sheets>
    <sheet name="1" sheetId="1" r:id="rId1"/>
    <sheet name="2" sheetId="2" r:id="rId2"/>
    <sheet name="3" sheetId="3" r:id="rId3"/>
    <sheet name="4" sheetId="4" r:id="rId4"/>
    <sheet name="5" sheetId="5" r:id="rId5"/>
    <sheet name="6" sheetId="6" r:id="rId6"/>
    <sheet name="7" sheetId="7" r:id="rId7"/>
    <sheet name="8" sheetId="8" r:id="rId8"/>
    <sheet name="9" sheetId="9" r:id="rId9"/>
    <sheet name="10" sheetId="10" r:id="rId10"/>
    <sheet name="11" sheetId="11" r:id="rId11"/>
    <sheet name="12" sheetId="12" r:id="rId12"/>
    <sheet name="13" sheetId="13" r:id="rId13"/>
    <sheet name="14" sheetId="14" r:id="rId14"/>
    <sheet name="15" sheetId="15" r:id="rId15"/>
    <sheet name="16" sheetId="16" r:id="rId16"/>
    <sheet name="17" sheetId="17" r:id="rId17"/>
    <sheet name="18" sheetId="18" r:id="rId18"/>
    <sheet name="19" sheetId="19" r:id="rId19"/>
    <sheet name="20" sheetId="20" r:id="rId20"/>
    <sheet name="21" sheetId="21" r:id="rId21"/>
    <sheet name="22" sheetId="22" r:id="rId22"/>
    <sheet name="23" sheetId="23" r:id="rId23"/>
    <sheet name="24" sheetId="24" r:id="rId24"/>
  </sheets>
  <definedNames>
    <definedName name="_xlnm.Print_Titles" localSheetId="9">'10'!$8:$8</definedName>
    <definedName name="_xlnm.Print_Titles" localSheetId="14">'15'!$7:$7</definedName>
    <definedName name="_xlnm.Print_Titles" localSheetId="1">'2'!$8:$8</definedName>
    <definedName name="_xlnm.Print_Titles" localSheetId="19">'20'!$4:$6</definedName>
    <definedName name="_xlnm.Print_Titles" localSheetId="20">'21'!$4:$6</definedName>
    <definedName name="_xlnm.Print_Titles" localSheetId="21">'22'!$5:$5</definedName>
    <definedName name="_xlnm.Print_Titles" localSheetId="22">'23'!$4:$4</definedName>
    <definedName name="_xlnm.Print_Titles" localSheetId="3">'4'!$8:$8</definedName>
    <definedName name="_xlnm.Print_Titles" localSheetId="4">'5'!$8:$8</definedName>
    <definedName name="_xlnm.Print_Titles" localSheetId="5">'6'!$8:$8</definedName>
    <definedName name="_xlnm.Print_Titles" localSheetId="6">'7'!$8:$8</definedName>
    <definedName name="_xlnm.Print_Titles" localSheetId="7">'8'!$8:$8</definedName>
    <definedName name="_xlnm.Print_Titles" localSheetId="8">'9'!$8:$8</definedName>
  </definedNames>
  <calcPr fullCalcOnLoad="1"/>
</workbook>
</file>

<file path=xl/comments20.xml><?xml version="1.0" encoding="utf-8"?>
<comments xmlns="http://schemas.openxmlformats.org/spreadsheetml/2006/main">
  <authors>
    <author>Office of the President</author>
  </authors>
  <commentList>
    <comment ref="G6" authorId="0">
      <text>
        <r>
          <rPr>
            <b/>
            <sz val="8"/>
            <rFont val="Tahoma"/>
            <family val="0"/>
          </rPr>
          <t>Some of these "old" codes may still be valid. Refer to IRM No. 125, Exhibit 1a.</t>
        </r>
        <r>
          <rPr>
            <sz val="8"/>
            <rFont val="Tahoma"/>
            <family val="0"/>
          </rPr>
          <t xml:space="preserve">
</t>
        </r>
      </text>
    </comment>
  </commentList>
</comments>
</file>

<file path=xl/comments21.xml><?xml version="1.0" encoding="utf-8"?>
<comments xmlns="http://schemas.openxmlformats.org/spreadsheetml/2006/main">
  <authors>
    <author>Office of the President</author>
  </authors>
  <commentList>
    <comment ref="G6" authorId="0">
      <text>
        <r>
          <rPr>
            <b/>
            <sz val="8"/>
            <rFont val="Tahoma"/>
            <family val="0"/>
          </rPr>
          <t>Some of these "old" codes may still be valid. Refer to IRM No. 150, Exhibit 1a.</t>
        </r>
      </text>
    </comment>
  </commentList>
</comments>
</file>

<file path=xl/sharedStrings.xml><?xml version="1.0" encoding="utf-8"?>
<sst xmlns="http://schemas.openxmlformats.org/spreadsheetml/2006/main" count="3031" uniqueCount="1443">
  <si>
    <r>
      <t>Credit</t>
    </r>
    <r>
      <rPr>
        <sz val="11"/>
        <rFont val="Times New Roman"/>
        <family val="1"/>
      </rPr>
      <t xml:space="preserve">  Current Fund Expenditures Student Services Account-20999-4-9981</t>
    </r>
    <r>
      <rPr>
        <vertAlign val="superscript"/>
        <sz val="11"/>
        <rFont val="Times New Roman"/>
        <family val="1"/>
      </rPr>
      <t>2</t>
    </r>
  </si>
  <si>
    <r>
      <t>Credit</t>
    </r>
    <r>
      <rPr>
        <sz val="11"/>
        <rFont val="Times New Roman"/>
        <family val="1"/>
      </rPr>
      <t xml:space="preserve">  Current Fund Expenditures Student Services Account-59999-4-9981</t>
    </r>
    <r>
      <rPr>
        <vertAlign val="superscript"/>
        <sz val="11"/>
        <rFont val="Times New Roman"/>
        <family val="1"/>
      </rPr>
      <t>2</t>
    </r>
  </si>
  <si>
    <r>
      <t>Credit</t>
    </r>
    <r>
      <rPr>
        <sz val="11"/>
        <rFont val="Times New Roman"/>
        <family val="1"/>
      </rPr>
      <t xml:space="preserve">  Current Fund Expenditures Student Services Account-39999-4-9981</t>
    </r>
    <r>
      <rPr>
        <vertAlign val="superscript"/>
        <sz val="11"/>
        <rFont val="Times New Roman"/>
        <family val="1"/>
      </rPr>
      <t>2</t>
    </r>
  </si>
  <si>
    <r>
      <t>Credit</t>
    </r>
    <r>
      <rPr>
        <sz val="11"/>
        <rFont val="Times New Roman"/>
        <family val="1"/>
      </rPr>
      <t xml:space="preserve">  Current Fund Expenditures Student Services Account-09597-4-9981</t>
    </r>
    <r>
      <rPr>
        <vertAlign val="superscript"/>
        <sz val="11"/>
        <rFont val="Times New Roman"/>
        <family val="1"/>
      </rPr>
      <t>2</t>
    </r>
  </si>
  <si>
    <r>
      <t>Credit</t>
    </r>
    <r>
      <rPr>
        <sz val="11"/>
        <rFont val="Times New Roman"/>
        <family val="1"/>
      </rPr>
      <t xml:space="preserve">  Current Fund Expenditures Student Services Account-09598-4-9981</t>
    </r>
    <r>
      <rPr>
        <vertAlign val="superscript"/>
        <sz val="11"/>
        <rFont val="Times New Roman"/>
        <family val="1"/>
      </rPr>
      <t>2</t>
    </r>
  </si>
  <si>
    <r>
      <t>Credit</t>
    </r>
    <r>
      <rPr>
        <sz val="11"/>
        <rFont val="Times New Roman"/>
        <family val="1"/>
      </rPr>
      <t xml:space="preserve">  Current Fund Expenditures Student Services Account-65999-4-9981</t>
    </r>
    <r>
      <rPr>
        <vertAlign val="superscript"/>
        <sz val="11"/>
        <rFont val="Times New Roman"/>
        <family val="1"/>
      </rPr>
      <t>2</t>
    </r>
  </si>
  <si>
    <r>
      <t>Credit</t>
    </r>
    <r>
      <rPr>
        <sz val="11"/>
        <rFont val="Times New Roman"/>
        <family val="1"/>
      </rPr>
      <t xml:space="preserve">  Current Fund Expenditures Student Services Account-74998-4-9981</t>
    </r>
    <r>
      <rPr>
        <vertAlign val="superscript"/>
        <sz val="11"/>
        <rFont val="Times New Roman"/>
        <family val="1"/>
      </rPr>
      <t>2</t>
    </r>
  </si>
  <si>
    <r>
      <t>Credit</t>
    </r>
    <r>
      <rPr>
        <sz val="11"/>
        <rFont val="Times New Roman"/>
        <family val="1"/>
      </rPr>
      <t xml:space="preserve">  Current Fund Expenditures Student Services Account-63999-4-9981</t>
    </r>
    <r>
      <rPr>
        <vertAlign val="superscript"/>
        <sz val="11"/>
        <rFont val="Times New Roman"/>
        <family val="1"/>
      </rPr>
      <t>2</t>
    </r>
  </si>
  <si>
    <r>
      <t>Credit</t>
    </r>
    <r>
      <rPr>
        <sz val="11"/>
        <rFont val="Times New Roman"/>
        <family val="1"/>
      </rPr>
      <t xml:space="preserve">  Current Fund Expenditures Student Services Account-69997-4-9981</t>
    </r>
    <r>
      <rPr>
        <vertAlign val="superscript"/>
        <sz val="11"/>
        <rFont val="Times New Roman"/>
        <family val="1"/>
      </rPr>
      <t>2</t>
    </r>
  </si>
  <si>
    <r>
      <t>Credit</t>
    </r>
    <r>
      <rPr>
        <sz val="11"/>
        <rFont val="Times New Roman"/>
        <family val="1"/>
      </rPr>
      <t xml:space="preserve">  Current Fund Expenditures Student Services Account-75999-4-9981</t>
    </r>
    <r>
      <rPr>
        <vertAlign val="superscript"/>
        <sz val="11"/>
        <rFont val="Times New Roman"/>
        <family val="1"/>
      </rPr>
      <t>2</t>
    </r>
  </si>
  <si>
    <r>
      <t>Credit</t>
    </r>
    <r>
      <rPr>
        <sz val="11"/>
        <rFont val="Times New Roman"/>
        <family val="1"/>
      </rPr>
      <t xml:space="preserve">  Current Fund Expenditures Institutional Support Account-19990-4-9981</t>
    </r>
    <r>
      <rPr>
        <vertAlign val="superscript"/>
        <sz val="11"/>
        <rFont val="Times New Roman"/>
        <family val="1"/>
      </rPr>
      <t>2</t>
    </r>
  </si>
  <si>
    <r>
      <t>Credit</t>
    </r>
    <r>
      <rPr>
        <sz val="11"/>
        <rFont val="Times New Roman"/>
        <family val="1"/>
      </rPr>
      <t xml:space="preserve">  Current Fund Expenditures Institutional Support Account-20399-4-9981</t>
    </r>
    <r>
      <rPr>
        <vertAlign val="superscript"/>
        <sz val="11"/>
        <rFont val="Times New Roman"/>
        <family val="1"/>
      </rPr>
      <t>2</t>
    </r>
  </si>
  <si>
    <r>
      <t>Credit</t>
    </r>
    <r>
      <rPr>
        <sz val="11"/>
        <rFont val="Times New Roman"/>
        <family val="1"/>
      </rPr>
      <t xml:space="preserve">  Current Fund Expenditures Institutional Support Account-21099-4-9981</t>
    </r>
    <r>
      <rPr>
        <vertAlign val="superscript"/>
        <sz val="11"/>
        <rFont val="Times New Roman"/>
        <family val="1"/>
      </rPr>
      <t>2</t>
    </r>
  </si>
  <si>
    <r>
      <t>Credit</t>
    </r>
    <r>
      <rPr>
        <sz val="11"/>
        <rFont val="Times New Roman"/>
        <family val="1"/>
      </rPr>
      <t xml:space="preserve">  Current Fund Expenditures Institutional Support Account-24999-4-9981</t>
    </r>
    <r>
      <rPr>
        <vertAlign val="superscript"/>
        <sz val="11"/>
        <rFont val="Times New Roman"/>
        <family val="1"/>
      </rPr>
      <t>2</t>
    </r>
  </si>
  <si>
    <r>
      <t>Credit</t>
    </r>
    <r>
      <rPr>
        <sz val="11"/>
        <rFont val="Times New Roman"/>
        <family val="1"/>
      </rPr>
      <t xml:space="preserve">  Current Fund Expenditures Institutional Support Account-28999-4-9981</t>
    </r>
    <r>
      <rPr>
        <vertAlign val="superscript"/>
        <sz val="11"/>
        <rFont val="Times New Roman"/>
        <family val="1"/>
      </rPr>
      <t>2</t>
    </r>
  </si>
  <si>
    <r>
      <t>Credit</t>
    </r>
    <r>
      <rPr>
        <sz val="11"/>
        <rFont val="Times New Roman"/>
        <family val="1"/>
      </rPr>
      <t xml:space="preserve">  Current Fund Expenditures Institutional Support Account-20799-4-9981</t>
    </r>
    <r>
      <rPr>
        <vertAlign val="superscript"/>
        <sz val="11"/>
        <rFont val="Times New Roman"/>
        <family val="1"/>
      </rPr>
      <t>2</t>
    </r>
  </si>
  <si>
    <r>
      <t>Credit</t>
    </r>
    <r>
      <rPr>
        <sz val="11"/>
        <rFont val="Times New Roman"/>
        <family val="1"/>
      </rPr>
      <t xml:space="preserve">  Current Fund Expenditures Institutional Support Account-20999-4-9981</t>
    </r>
    <r>
      <rPr>
        <vertAlign val="superscript"/>
        <sz val="11"/>
        <rFont val="Times New Roman"/>
        <family val="1"/>
      </rPr>
      <t>2</t>
    </r>
  </si>
  <si>
    <r>
      <t>Credit</t>
    </r>
    <r>
      <rPr>
        <sz val="11"/>
        <rFont val="Times New Roman"/>
        <family val="1"/>
      </rPr>
      <t xml:space="preserve">  Current Fund Expenditures Institutional Support Account-59999-4-9981</t>
    </r>
    <r>
      <rPr>
        <vertAlign val="superscript"/>
        <sz val="11"/>
        <rFont val="Times New Roman"/>
        <family val="1"/>
      </rPr>
      <t>2</t>
    </r>
  </si>
  <si>
    <r>
      <t>Credit</t>
    </r>
    <r>
      <rPr>
        <sz val="11"/>
        <rFont val="Times New Roman"/>
        <family val="1"/>
      </rPr>
      <t xml:space="preserve">  Current Fund Expenditures Institutional Support Account-39999-4-9981</t>
    </r>
    <r>
      <rPr>
        <vertAlign val="superscript"/>
        <sz val="11"/>
        <rFont val="Times New Roman"/>
        <family val="1"/>
      </rPr>
      <t>2</t>
    </r>
  </si>
  <si>
    <r>
      <t>Credit</t>
    </r>
    <r>
      <rPr>
        <sz val="11"/>
        <rFont val="Times New Roman"/>
        <family val="1"/>
      </rPr>
      <t xml:space="preserve">  Current Fund Expenditures Institutional Support Account-09597-4-9981</t>
    </r>
    <r>
      <rPr>
        <vertAlign val="superscript"/>
        <sz val="11"/>
        <rFont val="Times New Roman"/>
        <family val="1"/>
      </rPr>
      <t>2</t>
    </r>
  </si>
  <si>
    <r>
      <t>Credit</t>
    </r>
    <r>
      <rPr>
        <sz val="11"/>
        <rFont val="Times New Roman"/>
        <family val="1"/>
      </rPr>
      <t xml:space="preserve">  Current Fund Expenditures Institutional Support Account-09598-4-9981</t>
    </r>
    <r>
      <rPr>
        <vertAlign val="superscript"/>
        <sz val="11"/>
        <rFont val="Times New Roman"/>
        <family val="1"/>
      </rPr>
      <t>2</t>
    </r>
  </si>
  <si>
    <r>
      <t>Credit</t>
    </r>
    <r>
      <rPr>
        <sz val="11"/>
        <rFont val="Times New Roman"/>
        <family val="1"/>
      </rPr>
      <t xml:space="preserve">  Current Fund Expenditures Institutional Support Account-65999-4-9981</t>
    </r>
    <r>
      <rPr>
        <vertAlign val="superscript"/>
        <sz val="11"/>
        <rFont val="Times New Roman"/>
        <family val="1"/>
      </rPr>
      <t>2</t>
    </r>
  </si>
  <si>
    <r>
      <t>Credit</t>
    </r>
    <r>
      <rPr>
        <sz val="11"/>
        <rFont val="Times New Roman"/>
        <family val="1"/>
      </rPr>
      <t xml:space="preserve">  Current Fund Expenditures Institutional Support Account-74998-4-9981</t>
    </r>
    <r>
      <rPr>
        <vertAlign val="superscript"/>
        <sz val="11"/>
        <rFont val="Times New Roman"/>
        <family val="1"/>
      </rPr>
      <t>2</t>
    </r>
  </si>
  <si>
    <r>
      <t>Credit</t>
    </r>
    <r>
      <rPr>
        <sz val="11"/>
        <rFont val="Times New Roman"/>
        <family val="1"/>
      </rPr>
      <t xml:space="preserve">  Current Fund Expenditures Institutional Support Account-63999-4-9981</t>
    </r>
    <r>
      <rPr>
        <vertAlign val="superscript"/>
        <sz val="11"/>
        <rFont val="Times New Roman"/>
        <family val="1"/>
      </rPr>
      <t>2</t>
    </r>
  </si>
  <si>
    <r>
      <t>Credit</t>
    </r>
    <r>
      <rPr>
        <sz val="11"/>
        <rFont val="Times New Roman"/>
        <family val="1"/>
      </rPr>
      <t xml:space="preserve">  Current Fund Expenditures Institutional Support Account-69997-4-9981</t>
    </r>
    <r>
      <rPr>
        <vertAlign val="superscript"/>
        <sz val="11"/>
        <rFont val="Times New Roman"/>
        <family val="1"/>
      </rPr>
      <t>2</t>
    </r>
  </si>
  <si>
    <r>
      <t>Credit</t>
    </r>
    <r>
      <rPr>
        <sz val="11"/>
        <rFont val="Times New Roman"/>
        <family val="1"/>
      </rPr>
      <t xml:space="preserve">  Current Fund Expenditures Institutional Support Account-75999-4-9981</t>
    </r>
    <r>
      <rPr>
        <vertAlign val="superscript"/>
        <sz val="11"/>
        <rFont val="Times New Roman"/>
        <family val="1"/>
      </rPr>
      <t>2</t>
    </r>
  </si>
  <si>
    <r>
      <t>Credit</t>
    </r>
    <r>
      <rPr>
        <sz val="11"/>
        <rFont val="Times New Roman"/>
        <family val="1"/>
      </rPr>
      <t xml:space="preserve">  Current Fund Expenditures O&amp;M of Plant Account-19990-4-9981</t>
    </r>
    <r>
      <rPr>
        <vertAlign val="superscript"/>
        <sz val="11"/>
        <rFont val="Times New Roman"/>
        <family val="1"/>
      </rPr>
      <t>2</t>
    </r>
  </si>
  <si>
    <r>
      <t>Credit</t>
    </r>
    <r>
      <rPr>
        <sz val="11"/>
        <rFont val="Times New Roman"/>
        <family val="1"/>
      </rPr>
      <t xml:space="preserve">  Current Fund Expenditures O&amp;M of Plant Account-20399-4-9981</t>
    </r>
    <r>
      <rPr>
        <vertAlign val="superscript"/>
        <sz val="11"/>
        <rFont val="Times New Roman"/>
        <family val="1"/>
      </rPr>
      <t>2</t>
    </r>
  </si>
  <si>
    <r>
      <t>Credit</t>
    </r>
    <r>
      <rPr>
        <sz val="11"/>
        <rFont val="Times New Roman"/>
        <family val="1"/>
      </rPr>
      <t xml:space="preserve">  Current Fund Expenditures O&amp;M of Plant Account-21099-4-9981</t>
    </r>
    <r>
      <rPr>
        <vertAlign val="superscript"/>
        <sz val="11"/>
        <rFont val="Times New Roman"/>
        <family val="1"/>
      </rPr>
      <t>2</t>
    </r>
  </si>
  <si>
    <r>
      <t>Credit</t>
    </r>
    <r>
      <rPr>
        <sz val="11"/>
        <rFont val="Times New Roman"/>
        <family val="1"/>
      </rPr>
      <t xml:space="preserve">  Current Fund Expenditures O&amp;M of Plant Account-24999-4-9981</t>
    </r>
    <r>
      <rPr>
        <vertAlign val="superscript"/>
        <sz val="11"/>
        <rFont val="Times New Roman"/>
        <family val="1"/>
      </rPr>
      <t>2</t>
    </r>
  </si>
  <si>
    <r>
      <t>Credit</t>
    </r>
    <r>
      <rPr>
        <sz val="11"/>
        <rFont val="Times New Roman"/>
        <family val="1"/>
      </rPr>
      <t xml:space="preserve">  Current Fund Expenditures O&amp;M of Plant Account-28999-4-9981</t>
    </r>
    <r>
      <rPr>
        <vertAlign val="superscript"/>
        <sz val="11"/>
        <rFont val="Times New Roman"/>
        <family val="1"/>
      </rPr>
      <t>2</t>
    </r>
  </si>
  <si>
    <r>
      <t>Credit</t>
    </r>
    <r>
      <rPr>
        <sz val="11"/>
        <rFont val="Times New Roman"/>
        <family val="1"/>
      </rPr>
      <t xml:space="preserve">  Current Fund Expenditures O&amp;M of Plant Account-20799-4-9981</t>
    </r>
    <r>
      <rPr>
        <vertAlign val="superscript"/>
        <sz val="11"/>
        <rFont val="Times New Roman"/>
        <family val="1"/>
      </rPr>
      <t>2</t>
    </r>
  </si>
  <si>
    <r>
      <t>Credit</t>
    </r>
    <r>
      <rPr>
        <sz val="11"/>
        <rFont val="Times New Roman"/>
        <family val="1"/>
      </rPr>
      <t xml:space="preserve">  Current Fund Expenditures O&amp;M of Plant Account-20999-4-9981</t>
    </r>
    <r>
      <rPr>
        <vertAlign val="superscript"/>
        <sz val="11"/>
        <rFont val="Times New Roman"/>
        <family val="1"/>
      </rPr>
      <t>2</t>
    </r>
  </si>
  <si>
    <r>
      <t>Credit</t>
    </r>
    <r>
      <rPr>
        <sz val="11"/>
        <rFont val="Times New Roman"/>
        <family val="1"/>
      </rPr>
      <t xml:space="preserve">  Current Fund Expenditures O&amp;M of Plant Account-59999-4-9981</t>
    </r>
    <r>
      <rPr>
        <vertAlign val="superscript"/>
        <sz val="11"/>
        <rFont val="Times New Roman"/>
        <family val="1"/>
      </rPr>
      <t>2</t>
    </r>
  </si>
  <si>
    <r>
      <t>Credit</t>
    </r>
    <r>
      <rPr>
        <sz val="11"/>
        <rFont val="Times New Roman"/>
        <family val="1"/>
      </rPr>
      <t xml:space="preserve">  Current Fund Expenditures O&amp;M of Plant Account-39999-4-9981</t>
    </r>
    <r>
      <rPr>
        <vertAlign val="superscript"/>
        <sz val="11"/>
        <rFont val="Times New Roman"/>
        <family val="1"/>
      </rPr>
      <t>2</t>
    </r>
  </si>
  <si>
    <r>
      <t>Credit</t>
    </r>
    <r>
      <rPr>
        <sz val="11"/>
        <rFont val="Times New Roman"/>
        <family val="1"/>
      </rPr>
      <t xml:space="preserve">  Current Fund Expenditures O&amp;M of Plant Account-09597-4-9981</t>
    </r>
    <r>
      <rPr>
        <vertAlign val="superscript"/>
        <sz val="11"/>
        <rFont val="Times New Roman"/>
        <family val="1"/>
      </rPr>
      <t>2</t>
    </r>
  </si>
  <si>
    <r>
      <t>Credit</t>
    </r>
    <r>
      <rPr>
        <sz val="11"/>
        <rFont val="Times New Roman"/>
        <family val="1"/>
      </rPr>
      <t xml:space="preserve">  Current Fund Expenditures O&amp;M of Plant Account-09598-4-9981</t>
    </r>
    <r>
      <rPr>
        <vertAlign val="superscript"/>
        <sz val="11"/>
        <rFont val="Times New Roman"/>
        <family val="1"/>
      </rPr>
      <t>2</t>
    </r>
  </si>
  <si>
    <r>
      <t>Credit</t>
    </r>
    <r>
      <rPr>
        <sz val="11"/>
        <rFont val="Times New Roman"/>
        <family val="1"/>
      </rPr>
      <t xml:space="preserve">  Current Fund Expenditures O&amp;M of Plant Account-65999-4-9981</t>
    </r>
    <r>
      <rPr>
        <vertAlign val="superscript"/>
        <sz val="11"/>
        <rFont val="Times New Roman"/>
        <family val="1"/>
      </rPr>
      <t>2</t>
    </r>
  </si>
  <si>
    <r>
      <t>Credit</t>
    </r>
    <r>
      <rPr>
        <sz val="11"/>
        <rFont val="Times New Roman"/>
        <family val="1"/>
      </rPr>
      <t xml:space="preserve">  Current Fund Expenditures O&amp;M of Plant Account-74998-4-9981</t>
    </r>
    <r>
      <rPr>
        <vertAlign val="superscript"/>
        <sz val="11"/>
        <rFont val="Times New Roman"/>
        <family val="1"/>
      </rPr>
      <t>2</t>
    </r>
  </si>
  <si>
    <r>
      <t>Credit</t>
    </r>
    <r>
      <rPr>
        <sz val="11"/>
        <rFont val="Times New Roman"/>
        <family val="1"/>
      </rPr>
      <t xml:space="preserve">  Current Fund Expenditures O&amp;M of Plant Account-63999-4-9981</t>
    </r>
    <r>
      <rPr>
        <vertAlign val="superscript"/>
        <sz val="11"/>
        <rFont val="Times New Roman"/>
        <family val="1"/>
      </rPr>
      <t>2</t>
    </r>
  </si>
  <si>
    <r>
      <t>Credit</t>
    </r>
    <r>
      <rPr>
        <sz val="11"/>
        <rFont val="Times New Roman"/>
        <family val="1"/>
      </rPr>
      <t xml:space="preserve">  Current Fund Expenditures O&amp;M of Plant Account-69997-4-9981</t>
    </r>
    <r>
      <rPr>
        <vertAlign val="superscript"/>
        <sz val="11"/>
        <rFont val="Times New Roman"/>
        <family val="1"/>
      </rPr>
      <t>2</t>
    </r>
  </si>
  <si>
    <r>
      <t>Credit</t>
    </r>
    <r>
      <rPr>
        <sz val="11"/>
        <rFont val="Times New Roman"/>
        <family val="1"/>
      </rPr>
      <t xml:space="preserve">  Current Fund Expenditures O&amp;M of Plant Account-75999-4-9981</t>
    </r>
    <r>
      <rPr>
        <vertAlign val="superscript"/>
        <sz val="11"/>
        <rFont val="Times New Roman"/>
        <family val="1"/>
      </rPr>
      <t>2</t>
    </r>
  </si>
  <si>
    <r>
      <t>Credit</t>
    </r>
    <r>
      <rPr>
        <sz val="11"/>
        <rFont val="Times New Roman"/>
        <family val="1"/>
      </rPr>
      <t xml:space="preserve">  Current Fund Expenditures Auxiliaries Account-19990-4-9981</t>
    </r>
    <r>
      <rPr>
        <vertAlign val="superscript"/>
        <sz val="11"/>
        <rFont val="Times New Roman"/>
        <family val="1"/>
      </rPr>
      <t>2</t>
    </r>
  </si>
  <si>
    <r>
      <t>Credit</t>
    </r>
    <r>
      <rPr>
        <sz val="11"/>
        <rFont val="Times New Roman"/>
        <family val="1"/>
      </rPr>
      <t xml:space="preserve">  Current Fund Expenditures Auxiliaries Account-20399-4-9981</t>
    </r>
    <r>
      <rPr>
        <vertAlign val="superscript"/>
        <sz val="11"/>
        <rFont val="Times New Roman"/>
        <family val="1"/>
      </rPr>
      <t>2</t>
    </r>
  </si>
  <si>
    <r>
      <t>Credit</t>
    </r>
    <r>
      <rPr>
        <sz val="11"/>
        <rFont val="Times New Roman"/>
        <family val="1"/>
      </rPr>
      <t xml:space="preserve">  Current Fund Expenditures Auxiliaries Account-21099-4-9981</t>
    </r>
    <r>
      <rPr>
        <vertAlign val="superscript"/>
        <sz val="11"/>
        <rFont val="Times New Roman"/>
        <family val="1"/>
      </rPr>
      <t>2</t>
    </r>
  </si>
  <si>
    <r>
      <t>Credit</t>
    </r>
    <r>
      <rPr>
        <sz val="11"/>
        <rFont val="Times New Roman"/>
        <family val="1"/>
      </rPr>
      <t xml:space="preserve">  Current Fund Expenditures Auxiliaries Account-24999-4-9981</t>
    </r>
    <r>
      <rPr>
        <vertAlign val="superscript"/>
        <sz val="11"/>
        <rFont val="Times New Roman"/>
        <family val="1"/>
      </rPr>
      <t>2</t>
    </r>
  </si>
  <si>
    <r>
      <t>Credit</t>
    </r>
    <r>
      <rPr>
        <sz val="11"/>
        <rFont val="Times New Roman"/>
        <family val="1"/>
      </rPr>
      <t xml:space="preserve">  Current Fund Expenditures Auxiliaries Account-28999-4-9981</t>
    </r>
    <r>
      <rPr>
        <vertAlign val="superscript"/>
        <sz val="11"/>
        <rFont val="Times New Roman"/>
        <family val="1"/>
      </rPr>
      <t>2</t>
    </r>
  </si>
  <si>
    <r>
      <t>Credit</t>
    </r>
    <r>
      <rPr>
        <sz val="11"/>
        <rFont val="Times New Roman"/>
        <family val="1"/>
      </rPr>
      <t xml:space="preserve">  Current Fund Expenditures Auxiliaries Account-20799-4-9981</t>
    </r>
    <r>
      <rPr>
        <vertAlign val="superscript"/>
        <sz val="11"/>
        <rFont val="Times New Roman"/>
        <family val="1"/>
      </rPr>
      <t>2</t>
    </r>
  </si>
  <si>
    <r>
      <t>Credit</t>
    </r>
    <r>
      <rPr>
        <sz val="11"/>
        <rFont val="Times New Roman"/>
        <family val="1"/>
      </rPr>
      <t xml:space="preserve">  Current Fund Expenditures Auxiliaries Account-20999-4-9981</t>
    </r>
    <r>
      <rPr>
        <vertAlign val="superscript"/>
        <sz val="11"/>
        <rFont val="Times New Roman"/>
        <family val="1"/>
      </rPr>
      <t>2</t>
    </r>
  </si>
  <si>
    <r>
      <t>Credit</t>
    </r>
    <r>
      <rPr>
        <sz val="11"/>
        <rFont val="Times New Roman"/>
        <family val="1"/>
      </rPr>
      <t xml:space="preserve">  Current Fund Expenditures Auxiliaries Account-59999-4-9981</t>
    </r>
    <r>
      <rPr>
        <vertAlign val="superscript"/>
        <sz val="11"/>
        <rFont val="Times New Roman"/>
        <family val="1"/>
      </rPr>
      <t>2</t>
    </r>
  </si>
  <si>
    <r>
      <t>Credit</t>
    </r>
    <r>
      <rPr>
        <sz val="11"/>
        <rFont val="Times New Roman"/>
        <family val="1"/>
      </rPr>
      <t xml:space="preserve">  Current Fund Expenditures Auxiliaries Account-39999-4-9981</t>
    </r>
    <r>
      <rPr>
        <vertAlign val="superscript"/>
        <sz val="11"/>
        <rFont val="Times New Roman"/>
        <family val="1"/>
      </rPr>
      <t>2</t>
    </r>
  </si>
  <si>
    <r>
      <t>Credit</t>
    </r>
    <r>
      <rPr>
        <sz val="11"/>
        <rFont val="Times New Roman"/>
        <family val="1"/>
      </rPr>
      <t xml:space="preserve">  Current Fund Expenditures Auxiliaries Account-09597-4-9981</t>
    </r>
    <r>
      <rPr>
        <vertAlign val="superscript"/>
        <sz val="11"/>
        <rFont val="Times New Roman"/>
        <family val="1"/>
      </rPr>
      <t>2</t>
    </r>
  </si>
  <si>
    <r>
      <t>Credit</t>
    </r>
    <r>
      <rPr>
        <sz val="11"/>
        <rFont val="Times New Roman"/>
        <family val="1"/>
      </rPr>
      <t xml:space="preserve">  Current Fund Expenditures Auxiliaries Account-09598-4-9981</t>
    </r>
    <r>
      <rPr>
        <vertAlign val="superscript"/>
        <sz val="11"/>
        <rFont val="Times New Roman"/>
        <family val="1"/>
      </rPr>
      <t>2</t>
    </r>
  </si>
  <si>
    <r>
      <t>Credit</t>
    </r>
    <r>
      <rPr>
        <sz val="11"/>
        <rFont val="Times New Roman"/>
        <family val="1"/>
      </rPr>
      <t xml:space="preserve">  Current Fund Expenditures Auxiliaries Account-65999-4-9981</t>
    </r>
    <r>
      <rPr>
        <vertAlign val="superscript"/>
        <sz val="11"/>
        <rFont val="Times New Roman"/>
        <family val="1"/>
      </rPr>
      <t>2</t>
    </r>
  </si>
  <si>
    <r>
      <t>Credit</t>
    </r>
    <r>
      <rPr>
        <sz val="11"/>
        <rFont val="Times New Roman"/>
        <family val="1"/>
      </rPr>
      <t xml:space="preserve">  Current Fund Expenditures Auxiliaries Account-74998-4-9981</t>
    </r>
    <r>
      <rPr>
        <vertAlign val="superscript"/>
        <sz val="11"/>
        <rFont val="Times New Roman"/>
        <family val="1"/>
      </rPr>
      <t>2</t>
    </r>
  </si>
  <si>
    <r>
      <t>Credit</t>
    </r>
    <r>
      <rPr>
        <sz val="11"/>
        <rFont val="Times New Roman"/>
        <family val="1"/>
      </rPr>
      <t xml:space="preserve">  Current Fund Expenditures Auxiliaries Account-63999-4-9981</t>
    </r>
    <r>
      <rPr>
        <vertAlign val="superscript"/>
        <sz val="11"/>
        <rFont val="Times New Roman"/>
        <family val="1"/>
      </rPr>
      <t>2</t>
    </r>
  </si>
  <si>
    <r>
      <t>Credit</t>
    </r>
    <r>
      <rPr>
        <sz val="11"/>
        <rFont val="Times New Roman"/>
        <family val="1"/>
      </rPr>
      <t xml:space="preserve">  Current Fund Expenditures Auxiliaries Account-69997-4-9981</t>
    </r>
    <r>
      <rPr>
        <vertAlign val="superscript"/>
        <sz val="11"/>
        <rFont val="Times New Roman"/>
        <family val="1"/>
      </rPr>
      <t>2</t>
    </r>
  </si>
  <si>
    <r>
      <t>Credit</t>
    </r>
    <r>
      <rPr>
        <sz val="11"/>
        <rFont val="Times New Roman"/>
        <family val="1"/>
      </rPr>
      <t xml:space="preserve">  Current Fund Expenditures Auxiliaries Account-75999-4-9981</t>
    </r>
    <r>
      <rPr>
        <vertAlign val="superscript"/>
        <sz val="11"/>
        <rFont val="Times New Roman"/>
        <family val="1"/>
      </rPr>
      <t>2</t>
    </r>
  </si>
  <si>
    <t>In addition to object code 9981-Elimination of Capitalized Current Fund Equipment Purchases, campuses may use the following object codes, as necessary:</t>
  </si>
  <si>
    <t>Elimination of Capitalized Salaries &amp; Wages</t>
  </si>
  <si>
    <t>Elimination of Capitalized Benefits</t>
  </si>
  <si>
    <t>Elimination of Capitalized Other Current Fund Expenditures</t>
  </si>
  <si>
    <t>The dummy funds used in this entry correspond to the following fund sources:</t>
  </si>
  <si>
    <t>General Fund</t>
  </si>
  <si>
    <t>Tuition &amp; Fees</t>
  </si>
  <si>
    <t>Federal Government-Appropriations</t>
  </si>
  <si>
    <t>Federal Government-Grants</t>
  </si>
  <si>
    <t>Federal Government-Contracts</t>
  </si>
  <si>
    <t>State Contracts</t>
  </si>
  <si>
    <t>Special State Appropriations</t>
  </si>
  <si>
    <t>Local Government</t>
  </si>
  <si>
    <t>Private Gifts-Restricted</t>
  </si>
  <si>
    <t>Private Grants-Restricted</t>
  </si>
  <si>
    <t>Private Contracts-Restricted</t>
  </si>
  <si>
    <t>Private Gifts-Unrestricted</t>
  </si>
  <si>
    <t>09597</t>
  </si>
  <si>
    <t>Endowment Fund-Restricted</t>
  </si>
  <si>
    <t>09598</t>
  </si>
  <si>
    <t>Endowment Fund-Unrestricted</t>
  </si>
  <si>
    <t>Sales &amp; Service-Educational Activities</t>
  </si>
  <si>
    <t>Sales &amp; Service-Auxiliary Enterprises</t>
  </si>
  <si>
    <t>Transfer Educational Fee revenue to OP and Educational Fee funding to campuses.  Use the electronic pre-typed journals provided.</t>
  </si>
  <si>
    <t>37</t>
  </si>
  <si>
    <t>Transfer Med/Law School fee (fund group code 403130) to OP.  Use the electronic pre-typed journals provided.</t>
  </si>
  <si>
    <t>38</t>
  </si>
  <si>
    <t>Transfer UCHS Net Revenues balances to OP.  Use the electronic pre-typed journals provided.</t>
  </si>
  <si>
    <t>39</t>
  </si>
  <si>
    <t>Transfer General Fund income exceeding the income estimate to OP (Note: Excess revenue cannot be retained without prior OP approval) and transfer Application for Admission Fee to OP (M-220170-19900).  Use the electronic pre-typed journals provided.</t>
  </si>
  <si>
    <t>40</t>
  </si>
  <si>
    <t>Transfer Regents Working Capital payments to OP.  Use the electronic pre-typed journals provided.</t>
  </si>
  <si>
    <t>41</t>
  </si>
  <si>
    <t>Review late charge fees collected and make financial transfers to OP (M-267980-67980).  Use the electronic pre-typed journals provided.</t>
  </si>
  <si>
    <t>LOAN</t>
  </si>
  <si>
    <t>43</t>
  </si>
  <si>
    <t>Transfer Principal and Interest payments on Educational Fee deferred loans to OP.  Use the electronic pre-typed journals provided.</t>
  </si>
  <si>
    <t>CURR/ LOAN</t>
  </si>
  <si>
    <t>45</t>
  </si>
  <si>
    <t>Clear General, Auto and Employment Practices liability account.</t>
  </si>
  <si>
    <t>46</t>
  </si>
  <si>
    <t>Record pledges of gifts (not Grants and Contracts), discount on pledges and allowance for uncollectible as of 6/30/02 on reversing journal.  Use discount rate of 6%.  (IRM 126A)</t>
  </si>
  <si>
    <t>47</t>
  </si>
  <si>
    <t>Record deferral/accrual of State capital appropriations at 6/30/02 on reversing journal.  (IRM 126B)</t>
  </si>
  <si>
    <t>48</t>
  </si>
  <si>
    <t>Record other noncurrent liabilities at 6/30/02, as well as the current portion associated with other noncurrent liabilities, on reversing journals.  (IRM 105)</t>
  </si>
  <si>
    <t>Record the June 30, 2002 balance for deferred or accrued restricted revenue in the campus General Ledger on reversing journals.  (IRM 126C)</t>
  </si>
  <si>
    <t>Record interest expense accrued on long term debt at 6/30/02 on reversing journals.  (IRM 127)</t>
  </si>
  <si>
    <t>For mortgage and note receivables determine that loans and collection accounts are correct and journalize any necessary adjustments.</t>
  </si>
  <si>
    <t>Close expenditures for renewals and replacements to renewals and replacements fund balances using appropriate transaction codes (IRM 15A)</t>
  </si>
  <si>
    <t>Reclassify federal refundable loans to payable.  Instructions to follow later.</t>
  </si>
  <si>
    <t>Capitalize Equipment (University-owned and Non-University-owned) and Special Collections acquired between 1/1/02 and 6/30/02.  (IRM 5, 17B)</t>
  </si>
  <si>
    <t>Capitalize Software acquired between 7/1/01 and 6/30/02.  (IRM 11)</t>
  </si>
  <si>
    <t>Capitalize Library Materials and Collections (General and Rare) acquisition values for the period 7/1/01 through 6/30/02.  The capitalization may be based on estimates, but must be updated with actual values at 12/31/02.  (IRM 5, 6)</t>
  </si>
  <si>
    <t>Record Construction in Progress as of 6/30/02 on a reversing journal.  (IRM 5)</t>
  </si>
  <si>
    <t>Reclassify on a reversing journal materially significant buildings occupied and Infrastructure Assets and General Improvements completed between 1/1/02 and 6/30/02 from CIP to appropriate Plant Asset accounts.  (IRM 5A)</t>
  </si>
  <si>
    <t>Record the amount of capital expenditures in Current Funds for FY 2002 to be reclassified to a non-mandatory transfer (eliminate capital expenditures from current funds).  Worksheet from Exhibit 1 of IRM 15 available at http://www.ucop.edu/dirbf/dep-irms/exhibits.html.  (IRM 15)</t>
  </si>
  <si>
    <t>Record net additions and related depreciation expense for University-owned equipment at DOE laboratories.  (IRM 17B)</t>
  </si>
  <si>
    <t>Calculate and record the FY 2001-2002 scholarship allowance in an appropriate contra revenue account that maps to account group code 200500, 207330, or 208290.  (IRM 151)</t>
  </si>
  <si>
    <t>50</t>
  </si>
  <si>
    <t>CUTOFF FOR SUBMISSION OF ALL "17-MONTH" JOURNAL ENTRIES FOR  FINAL LEDGER</t>
  </si>
  <si>
    <t>Begin handposting process online.  These entries will be used at UCOP to update your 6/30 Final ledger CFS Balance file and should contain CFS coding structure if different from local coding structure.</t>
  </si>
  <si>
    <t>CA(DW)</t>
  </si>
  <si>
    <t>53</t>
  </si>
  <si>
    <t>Transmit Corporate Account Fund Profile file to IRC as of Final ledger.</t>
  </si>
  <si>
    <t>54</t>
  </si>
  <si>
    <t>Transmit CFS Balance file to IRC as of Final ledger cutoff.</t>
  </si>
  <si>
    <t>52</t>
  </si>
  <si>
    <t>"PUT" "Analysis of Special State Appropriations Lapsed" (fund numbers 18000-18199) on the CA file server so CA(FG) can "GET" it through FTP.  (Use Appendix B)  NOTE: Negative report should be submitted.</t>
  </si>
  <si>
    <t>55</t>
  </si>
  <si>
    <t>PwC audit teams due to arrive at campuses and UCOP.</t>
  </si>
  <si>
    <t>TBD  August</t>
  </si>
  <si>
    <t>56</t>
  </si>
  <si>
    <t>NOTE TO CAMPUSES:  Do NOT include the D86 (Annual Endowment Income) entries in the July ledger…hold until August ledger.</t>
  </si>
  <si>
    <t>--</t>
  </si>
  <si>
    <t>57</t>
  </si>
  <si>
    <t>Distribute hard copy (campuses) or electronic file (OP) of June Final financial control listings to all other AO's. (FAX or FTP).</t>
  </si>
  <si>
    <t>58</t>
  </si>
  <si>
    <t>Distribute hard copy (campuses) or electronic file (OP) of June Final transaction code listings to all other AO's. (FAX or FTP).</t>
  </si>
  <si>
    <t>AO/CA(GS, JPO)</t>
  </si>
  <si>
    <t>59</t>
  </si>
  <si>
    <t>Submit report of "Contract" activities with the Major DOE Laboratories to CA (FG).</t>
  </si>
  <si>
    <t>62</t>
  </si>
  <si>
    <t>Transmit July 1 Balance Forward File to IRC.  NOTE IRC: These files are used in Steps 89 and 98.</t>
  </si>
  <si>
    <t>DPC/IRC</t>
  </si>
  <si>
    <t>63</t>
  </si>
  <si>
    <t>"PUT" "Detail of Current and Noncurrent Financing Activity", "Distribution of Financing Liabilities", and "Management's Discussion and Analysis" on the CA file server so CA(HL) can "GET" it through FTP.  (Use Appendix C)</t>
  </si>
  <si>
    <t>66</t>
  </si>
  <si>
    <t>Submit Current and Noncurrent ending balances for Other Noncurrent Liability Activity for 6/30/02.  (Use Appendix D)</t>
  </si>
  <si>
    <t>68</t>
  </si>
  <si>
    <t>Post closing balance sheets without handpostings will be provided to campuses and auditors.</t>
  </si>
  <si>
    <t>Other Operating Expenses-Loans Assigned to Federal Government (TC8126)</t>
  </si>
  <si>
    <t>Other Operating Expenses-Collection and Litigation Expense (TC8127)</t>
  </si>
  <si>
    <t>Other Operating Expenses-Cancellation due to Death (TC 8128)</t>
  </si>
  <si>
    <t>Other Operating Expenses-Reserve for Bad Debts (TC 8139)</t>
  </si>
  <si>
    <t>Investment Income-Investment Income-Other (TC 8029)</t>
  </si>
  <si>
    <t>Investment Income-STIP Investment Income (TC 8011)</t>
  </si>
  <si>
    <t>Other Miscellaneous Additions (TC 8023)</t>
  </si>
  <si>
    <t>Refunds to Donors and Other Minor Adjustments (TC 8100)</t>
  </si>
  <si>
    <t>Other Miscellaneous Deductions (TC 8130)</t>
  </si>
  <si>
    <t>Federal Loans Received (TC 8040)</t>
  </si>
  <si>
    <t>Federal Loans Disbursed (TC 8140)</t>
  </si>
  <si>
    <t>Prior-Year Hand Posting (TC 8600)</t>
  </si>
  <si>
    <t>STIP Investment Income Added to Principal (TC 8211)</t>
  </si>
  <si>
    <t>Mandatory Transfer to Federal Loan Programs (TC 8240)</t>
  </si>
  <si>
    <t>Other-Miscellaneous (TC 8219)</t>
  </si>
  <si>
    <t>Transfer Between Loan at Same Location (TC 8300)</t>
  </si>
  <si>
    <t>Intercampus Transfer of Loan Balances (TC 8400)</t>
  </si>
  <si>
    <t>STIP Investment Interest on Loan to Campus (TC 8405)</t>
  </si>
  <si>
    <r>
      <t>The Balancing Entry Is:</t>
    </r>
    <r>
      <rPr>
        <sz val="11"/>
        <rFont val="Times New Roman"/>
        <family val="1"/>
      </rPr>
      <t xml:space="preserve"> </t>
    </r>
  </si>
  <si>
    <t>NL-Federal Refundable Loans (AGC 145300)</t>
  </si>
  <si>
    <t>Santa 
Barbara-Q</t>
  </si>
  <si>
    <r>
      <t xml:space="preserve">IRM No. 22  </t>
    </r>
    <r>
      <rPr>
        <b/>
        <sz val="12"/>
        <rFont val="Times New Roman"/>
        <family val="1"/>
      </rPr>
      <t>DRAFT</t>
    </r>
  </si>
  <si>
    <t>(Reference: IRM No. 22, Exhibit 8)</t>
  </si>
  <si>
    <t>Exhibit 8—Record the Capitalization of Non-University Owned Equipment at June 30, 2000 in the FY 2002 General Ledgers</t>
  </si>
  <si>
    <t>Journal Entry</t>
  </si>
  <si>
    <t>Berkeley</t>
  </si>
  <si>
    <t>Berkeley-J</t>
  </si>
  <si>
    <t>San Francisco</t>
  </si>
  <si>
    <t>Davis</t>
  </si>
  <si>
    <t>Davis-L</t>
  </si>
  <si>
    <t>Los Angeles</t>
  </si>
  <si>
    <t>Los  Angeles-M</t>
  </si>
  <si>
    <t>Riverside</t>
  </si>
  <si>
    <t>San Diego</t>
  </si>
  <si>
    <t>Santa Cruz</t>
  </si>
  <si>
    <t>Santa Barbara</t>
  </si>
  <si>
    <t>Irvine</t>
  </si>
  <si>
    <t>Total</t>
  </si>
  <si>
    <t>Record Capitalization of Non-University Owned Equipment at 6/30/00 in the GL</t>
  </si>
  <si>
    <r>
      <t>Debit</t>
    </r>
    <r>
      <rPr>
        <sz val="11"/>
        <rFont val="Times New Roman"/>
        <family val="1"/>
      </rPr>
      <t xml:space="preserve">  Equipment-Campus (AGC 120490)</t>
    </r>
  </si>
  <si>
    <r>
      <t>Debit</t>
    </r>
    <r>
      <rPr>
        <sz val="11"/>
        <rFont val="Times New Roman"/>
        <family val="1"/>
      </rPr>
      <t xml:space="preserve">  Equipment-Medical Center  (AGC 120480)</t>
    </r>
  </si>
  <si>
    <r>
      <t>Credit</t>
    </r>
    <r>
      <rPr>
        <sz val="11"/>
        <rFont val="Times New Roman"/>
        <family val="1"/>
      </rPr>
      <t xml:space="preserve">  Fund Balance (TC 6300 Prior Year Hand Posting)</t>
    </r>
  </si>
  <si>
    <t>Los
Angeles-M</t>
  </si>
  <si>
    <t>Check Total</t>
  </si>
  <si>
    <t xml:space="preserve">Attachment 1—Record the Capitalization of Non-University Owned Equipment at June 30, 2000 in the FY 2002 General Ledgers </t>
  </si>
  <si>
    <t xml:space="preserve">IRM No. 22 </t>
  </si>
  <si>
    <t>(Reference: IRM No. 22, Exhibit 1)</t>
  </si>
  <si>
    <t>Exhibit 1—Record the Inititial Accumulated Depreciation at June 30, 2000 in the FY 2002 General Ledgers</t>
  </si>
  <si>
    <t>(In addition to this worksheet, UCOP will provide entries in an electronic format.)</t>
  </si>
  <si>
    <t>Santa Barbara-Q</t>
  </si>
  <si>
    <t>Record Balance of Accumulated Depreciation at 6/30/00 in the GL</t>
  </si>
  <si>
    <r>
      <t>Debit</t>
    </r>
    <r>
      <rPr>
        <sz val="11"/>
        <rFont val="Times New Roman"/>
        <family val="1"/>
      </rPr>
      <t xml:space="preserve">  Fund Balance (TC 6300 Prior Year Hand Posting)</t>
    </r>
  </si>
  <si>
    <r>
      <t>Credit</t>
    </r>
    <r>
      <rPr>
        <sz val="11"/>
        <rFont val="Times New Roman"/>
        <family val="1"/>
      </rPr>
      <t xml:space="preserve">  Accumulated Depreciation-Buildings &amp; Structures-Campus (AGC 121210) Fund Source-</t>
    </r>
    <r>
      <rPr>
        <u val="single"/>
        <sz val="11"/>
        <rFont val="Times New Roman"/>
        <family val="1"/>
      </rPr>
      <t>Federal</t>
    </r>
  </si>
  <si>
    <r>
      <t>Credit</t>
    </r>
    <r>
      <rPr>
        <sz val="11"/>
        <rFont val="Times New Roman"/>
        <family val="1"/>
      </rPr>
      <t xml:space="preserve">  Accumulated Depreciation-Buildings &amp; Structures-Campus (AGC 121210) Fund Source-</t>
    </r>
    <r>
      <rPr>
        <u val="single"/>
        <sz val="11"/>
        <rFont val="Times New Roman"/>
        <family val="1"/>
      </rPr>
      <t>Non-Federal</t>
    </r>
  </si>
  <si>
    <r>
      <t>Credit</t>
    </r>
    <r>
      <rPr>
        <sz val="11"/>
        <rFont val="Times New Roman"/>
        <family val="1"/>
      </rPr>
      <t xml:space="preserve">  Accumulated Depreciation-Buildings &amp; Structures-Campus (AGC 121210) Fund Source-</t>
    </r>
    <r>
      <rPr>
        <u val="single"/>
        <sz val="11"/>
        <rFont val="Times New Roman"/>
        <family val="1"/>
      </rPr>
      <t>Other</t>
    </r>
  </si>
  <si>
    <r>
      <t>Credit</t>
    </r>
    <r>
      <rPr>
        <sz val="11"/>
        <rFont val="Times New Roman"/>
        <family val="1"/>
      </rPr>
      <t xml:space="preserve">  Accumulated Depreciation-Buildings &amp; Structures-Med Ctr (AGC 121220) Fund Source-</t>
    </r>
    <r>
      <rPr>
        <u val="single"/>
        <sz val="11"/>
        <rFont val="Times New Roman"/>
        <family val="1"/>
      </rPr>
      <t>Federal</t>
    </r>
  </si>
  <si>
    <r>
      <t>Credit</t>
    </r>
    <r>
      <rPr>
        <sz val="11"/>
        <rFont val="Times New Roman"/>
        <family val="1"/>
      </rPr>
      <t xml:space="preserve">  Accumulated Depreciation-Buildings &amp; Structures-Med Ctr (AGC 121220) Fund Source-</t>
    </r>
    <r>
      <rPr>
        <u val="single"/>
        <sz val="11"/>
        <rFont val="Times New Roman"/>
        <family val="1"/>
      </rPr>
      <t>Non-Federal</t>
    </r>
  </si>
  <si>
    <r>
      <t>Credit</t>
    </r>
    <r>
      <rPr>
        <sz val="11"/>
        <rFont val="Times New Roman"/>
        <family val="1"/>
      </rPr>
      <t xml:space="preserve">  Accumulated Depreciation-Buildings &amp; Structures-Med Ctr (AGC 121220) Fund Source-</t>
    </r>
    <r>
      <rPr>
        <u val="single"/>
        <sz val="11"/>
        <rFont val="Times New Roman"/>
        <family val="1"/>
      </rPr>
      <t>Other</t>
    </r>
  </si>
  <si>
    <r>
      <t>Credit</t>
    </r>
    <r>
      <rPr>
        <sz val="11"/>
        <rFont val="Times New Roman"/>
        <family val="1"/>
      </rPr>
      <t xml:space="preserve">  Accumulated Depreciation-General Improvements-Campus (AGC 121310) Fund Source-</t>
    </r>
    <r>
      <rPr>
        <u val="single"/>
        <sz val="11"/>
        <rFont val="Times New Roman"/>
        <family val="1"/>
      </rPr>
      <t>Federal</t>
    </r>
  </si>
  <si>
    <r>
      <t>Credit</t>
    </r>
    <r>
      <rPr>
        <sz val="11"/>
        <rFont val="Times New Roman"/>
        <family val="1"/>
      </rPr>
      <t xml:space="preserve">  Accumulated Depreciation-General Improvements-Campus (AGC 121310) Fund Source-</t>
    </r>
    <r>
      <rPr>
        <u val="single"/>
        <sz val="11"/>
        <rFont val="Times New Roman"/>
        <family val="1"/>
      </rPr>
      <t>Non-Federal</t>
    </r>
  </si>
  <si>
    <r>
      <t>Credit</t>
    </r>
    <r>
      <rPr>
        <sz val="11"/>
        <rFont val="Times New Roman"/>
        <family val="1"/>
      </rPr>
      <t xml:space="preserve">  Accumulated Depreciation-General Improvements-Campus (AGC 121310) Fund Source-</t>
    </r>
    <r>
      <rPr>
        <u val="single"/>
        <sz val="11"/>
        <rFont val="Times New Roman"/>
        <family val="1"/>
      </rPr>
      <t>Other</t>
    </r>
  </si>
  <si>
    <r>
      <t>Credit</t>
    </r>
    <r>
      <rPr>
        <sz val="11"/>
        <rFont val="Times New Roman"/>
        <family val="1"/>
      </rPr>
      <t xml:space="preserve">  Accumulated Depreciation-General Improvements-Med Ctr (AGC 121320) Fund Source-</t>
    </r>
    <r>
      <rPr>
        <u val="single"/>
        <sz val="11"/>
        <rFont val="Times New Roman"/>
        <family val="1"/>
      </rPr>
      <t>Federal</t>
    </r>
  </si>
  <si>
    <r>
      <t>Credit</t>
    </r>
    <r>
      <rPr>
        <sz val="11"/>
        <rFont val="Times New Roman"/>
        <family val="1"/>
      </rPr>
      <t xml:space="preserve">  Accumulated Depreciation-General Improvements-Med Ctr (AGC 121320) Fund Source-</t>
    </r>
    <r>
      <rPr>
        <u val="single"/>
        <sz val="11"/>
        <rFont val="Times New Roman"/>
        <family val="1"/>
      </rPr>
      <t>Non-Federal</t>
    </r>
  </si>
  <si>
    <r>
      <t>Credit</t>
    </r>
    <r>
      <rPr>
        <sz val="11"/>
        <rFont val="Times New Roman"/>
        <family val="1"/>
      </rPr>
      <t xml:space="preserve">  Accumulated Depreciation-General Improvements-Med Ctr (AGC 121320) Fund Source-</t>
    </r>
    <r>
      <rPr>
        <u val="single"/>
        <sz val="11"/>
        <rFont val="Times New Roman"/>
        <family val="1"/>
      </rPr>
      <t>Other</t>
    </r>
  </si>
  <si>
    <r>
      <t>Credit</t>
    </r>
    <r>
      <rPr>
        <sz val="11"/>
        <rFont val="Times New Roman"/>
        <family val="1"/>
      </rPr>
      <t xml:space="preserve">  Accumulated Depreciation-Equipment-Med Ctr (AGC 121480) Fund Source-</t>
    </r>
    <r>
      <rPr>
        <u val="single"/>
        <sz val="11"/>
        <rFont val="Times New Roman"/>
        <family val="1"/>
      </rPr>
      <t>Federal</t>
    </r>
  </si>
  <si>
    <r>
      <t>Credit</t>
    </r>
    <r>
      <rPr>
        <sz val="11"/>
        <rFont val="Times New Roman"/>
        <family val="1"/>
      </rPr>
      <t xml:space="preserve">  Accumulated Depreciation-Equipment-Med Ctr (AGC 121480) Fund Source-</t>
    </r>
    <r>
      <rPr>
        <u val="single"/>
        <sz val="11"/>
        <rFont val="Times New Roman"/>
        <family val="1"/>
      </rPr>
      <t>Non-Federal</t>
    </r>
  </si>
  <si>
    <r>
      <t>Credit</t>
    </r>
    <r>
      <rPr>
        <sz val="11"/>
        <rFont val="Times New Roman"/>
        <family val="1"/>
      </rPr>
      <t xml:space="preserve">  Accumulated Depreciation-Equipment-Med Ctr (AGC 121480) Fund Source-</t>
    </r>
    <r>
      <rPr>
        <u val="single"/>
        <sz val="11"/>
        <rFont val="Times New Roman"/>
        <family val="1"/>
      </rPr>
      <t>Other</t>
    </r>
  </si>
  <si>
    <r>
      <t>Credit</t>
    </r>
    <r>
      <rPr>
        <sz val="11"/>
        <rFont val="Times New Roman"/>
        <family val="1"/>
      </rPr>
      <t xml:space="preserve">  Accumulated Depreciation-Equipment-Campus (AGC 121490) Fund Source-</t>
    </r>
    <r>
      <rPr>
        <u val="single"/>
        <sz val="11"/>
        <rFont val="Times New Roman"/>
        <family val="1"/>
      </rPr>
      <t>Federal</t>
    </r>
  </si>
  <si>
    <r>
      <t>Credit</t>
    </r>
    <r>
      <rPr>
        <sz val="11"/>
        <rFont val="Times New Roman"/>
        <family val="1"/>
      </rPr>
      <t xml:space="preserve">  Accumulated Depreciation-Equipment-Campus (AGC 121490) Fund Source-</t>
    </r>
    <r>
      <rPr>
        <u val="single"/>
        <sz val="11"/>
        <rFont val="Times New Roman"/>
        <family val="1"/>
      </rPr>
      <t>Non-Federal</t>
    </r>
  </si>
  <si>
    <r>
      <t>Credit</t>
    </r>
    <r>
      <rPr>
        <sz val="11"/>
        <rFont val="Times New Roman"/>
        <family val="1"/>
      </rPr>
      <t xml:space="preserve">  Accumulated Depreciation-Equipment-Campus (AGC 121490) Fund Source-</t>
    </r>
    <r>
      <rPr>
        <u val="single"/>
        <sz val="11"/>
        <rFont val="Times New Roman"/>
        <family val="1"/>
      </rPr>
      <t>Other</t>
    </r>
  </si>
  <si>
    <r>
      <t>Credit</t>
    </r>
    <r>
      <rPr>
        <sz val="11"/>
        <rFont val="Times New Roman"/>
        <family val="1"/>
      </rPr>
      <t xml:space="preserve">  Accumulated Depreciation-Library Materials and Library Collections (exc Rare Books) (AGC 121510) Fund Source-</t>
    </r>
    <r>
      <rPr>
        <u val="single"/>
        <sz val="11"/>
        <rFont val="Times New Roman"/>
        <family val="1"/>
      </rPr>
      <t>Federal</t>
    </r>
  </si>
  <si>
    <r>
      <t>Credit</t>
    </r>
    <r>
      <rPr>
        <sz val="11"/>
        <rFont val="Times New Roman"/>
        <family val="1"/>
      </rPr>
      <t xml:space="preserve">  Accumulated Depreciation-Library Materials and Library Collections (exc Rare Books) (AGC 121510) Fund Source-</t>
    </r>
    <r>
      <rPr>
        <u val="single"/>
        <sz val="11"/>
        <rFont val="Times New Roman"/>
        <family val="1"/>
      </rPr>
      <t>Non-Federal</t>
    </r>
  </si>
  <si>
    <r>
      <t>Credit</t>
    </r>
    <r>
      <rPr>
        <sz val="11"/>
        <rFont val="Times New Roman"/>
        <family val="1"/>
      </rPr>
      <t xml:space="preserve">  Accumulated Depreciation-Library Materials and Library Collections (exc Rare Books) (AGC 121510) Fund Source-</t>
    </r>
    <r>
      <rPr>
        <u val="single"/>
        <sz val="11"/>
        <rFont val="Times New Roman"/>
        <family val="1"/>
      </rPr>
      <t>Other</t>
    </r>
  </si>
  <si>
    <r>
      <t>Credit</t>
    </r>
    <r>
      <rPr>
        <sz val="11"/>
        <rFont val="Times New Roman"/>
        <family val="1"/>
      </rPr>
      <t xml:space="preserve">  Accumulated Depreciation-Intangible Assets-Campus (AGC 121710) Fund Source-</t>
    </r>
    <r>
      <rPr>
        <u val="single"/>
        <sz val="11"/>
        <rFont val="Times New Roman"/>
        <family val="1"/>
      </rPr>
      <t>Federal</t>
    </r>
  </si>
  <si>
    <r>
      <t>Credit</t>
    </r>
    <r>
      <rPr>
        <sz val="11"/>
        <rFont val="Times New Roman"/>
        <family val="1"/>
      </rPr>
      <t xml:space="preserve">  Accumulated Depreciation-Intangible Assets-Campus (AGC 121710) Fund Source-</t>
    </r>
    <r>
      <rPr>
        <u val="single"/>
        <sz val="11"/>
        <rFont val="Times New Roman"/>
        <family val="1"/>
      </rPr>
      <t>Non-Federal</t>
    </r>
  </si>
  <si>
    <r>
      <t>Credit</t>
    </r>
    <r>
      <rPr>
        <sz val="11"/>
        <rFont val="Times New Roman"/>
        <family val="1"/>
      </rPr>
      <t xml:space="preserve">  Accumulated Depreciation-Intangible Assets-Campus (AGC 121710) Fund Source-</t>
    </r>
    <r>
      <rPr>
        <u val="single"/>
        <sz val="11"/>
        <rFont val="Times New Roman"/>
        <family val="1"/>
      </rPr>
      <t>Other</t>
    </r>
  </si>
  <si>
    <r>
      <t>Credit</t>
    </r>
    <r>
      <rPr>
        <sz val="11"/>
        <rFont val="Times New Roman"/>
        <family val="1"/>
      </rPr>
      <t xml:space="preserve">  Accumulated Depreciation-Intangible Assets-Med Ctr (AGC 121720) Fund Source-</t>
    </r>
    <r>
      <rPr>
        <u val="single"/>
        <sz val="11"/>
        <rFont val="Times New Roman"/>
        <family val="1"/>
      </rPr>
      <t>Federal</t>
    </r>
  </si>
  <si>
    <r>
      <t>Credit</t>
    </r>
    <r>
      <rPr>
        <sz val="11"/>
        <rFont val="Times New Roman"/>
        <family val="1"/>
      </rPr>
      <t xml:space="preserve">  Accumulated Depreciation-Intangible Assets-Med Ctr (AGC 121720) Fund Source-</t>
    </r>
    <r>
      <rPr>
        <u val="single"/>
        <sz val="11"/>
        <rFont val="Times New Roman"/>
        <family val="1"/>
      </rPr>
      <t>Non-Federal</t>
    </r>
  </si>
  <si>
    <r>
      <t>Credit</t>
    </r>
    <r>
      <rPr>
        <sz val="11"/>
        <rFont val="Times New Roman"/>
        <family val="1"/>
      </rPr>
      <t xml:space="preserve">  Accumulated Depreciation-Intangible Assets-Med Ctr (AGC 121720) Fund Source-</t>
    </r>
    <r>
      <rPr>
        <u val="single"/>
        <sz val="11"/>
        <rFont val="Times New Roman"/>
        <family val="1"/>
      </rPr>
      <t>Other</t>
    </r>
  </si>
  <si>
    <r>
      <t>Credit</t>
    </r>
    <r>
      <rPr>
        <sz val="11"/>
        <rFont val="Times New Roman"/>
        <family val="1"/>
      </rPr>
      <t xml:space="preserve">  Accumulated Depreciation-Infrastructure-Campus (AGC 121810) Fund Source-</t>
    </r>
    <r>
      <rPr>
        <u val="single"/>
        <sz val="11"/>
        <rFont val="Times New Roman"/>
        <family val="1"/>
      </rPr>
      <t>Federal</t>
    </r>
  </si>
  <si>
    <r>
      <t>Credit</t>
    </r>
    <r>
      <rPr>
        <sz val="11"/>
        <rFont val="Times New Roman"/>
        <family val="1"/>
      </rPr>
      <t xml:space="preserve">  Accumulated Depreciation-Infrastructure-Campus (AGC 121810) Fund Source-</t>
    </r>
    <r>
      <rPr>
        <u val="single"/>
        <sz val="11"/>
        <rFont val="Times New Roman"/>
        <family val="1"/>
      </rPr>
      <t>Non-Federal</t>
    </r>
  </si>
  <si>
    <r>
      <t>Credit</t>
    </r>
    <r>
      <rPr>
        <sz val="11"/>
        <rFont val="Times New Roman"/>
        <family val="1"/>
      </rPr>
      <t xml:space="preserve">  Accumulated Depreciation-Infrastructure-Campus (AGC 121810) Fund Source-</t>
    </r>
    <r>
      <rPr>
        <u val="single"/>
        <sz val="11"/>
        <rFont val="Times New Roman"/>
        <family val="1"/>
      </rPr>
      <t>Other</t>
    </r>
  </si>
  <si>
    <r>
      <t>Credit</t>
    </r>
    <r>
      <rPr>
        <sz val="11"/>
        <rFont val="Times New Roman"/>
        <family val="1"/>
      </rPr>
      <t xml:space="preserve">  Accumulated Depreciation-Infrastructure-Med Ctr (AGC 121820) Fund Source-</t>
    </r>
    <r>
      <rPr>
        <u val="single"/>
        <sz val="11"/>
        <rFont val="Times New Roman"/>
        <family val="1"/>
      </rPr>
      <t>Federal</t>
    </r>
  </si>
  <si>
    <r>
      <t>Credit</t>
    </r>
    <r>
      <rPr>
        <sz val="11"/>
        <rFont val="Times New Roman"/>
        <family val="1"/>
      </rPr>
      <t xml:space="preserve">  Accumulated Depreciation-Infrastructure-Med Ctr (AGC 121820) Fund Source-</t>
    </r>
    <r>
      <rPr>
        <u val="single"/>
        <sz val="11"/>
        <rFont val="Times New Roman"/>
        <family val="1"/>
      </rPr>
      <t>Non-Federal</t>
    </r>
  </si>
  <si>
    <r>
      <t>Credit</t>
    </r>
    <r>
      <rPr>
        <sz val="11"/>
        <rFont val="Times New Roman"/>
        <family val="1"/>
      </rPr>
      <t xml:space="preserve">  Accumulated Depreciation-Infrastructure-Med Ctr (AGC 121820) Fund Source-</t>
    </r>
    <r>
      <rPr>
        <u val="single"/>
        <sz val="11"/>
        <rFont val="Times New Roman"/>
        <family val="1"/>
      </rPr>
      <t>Other</t>
    </r>
  </si>
  <si>
    <t>Total CR</t>
  </si>
  <si>
    <t>Total DR-Total CR</t>
  </si>
  <si>
    <t>Check Total:</t>
  </si>
  <si>
    <t>Add: DOE Lab Accumulated Depreciation (See IRM 22, Exhibit 17)</t>
  </si>
  <si>
    <t>Total Accumulated Depreciation at June 30, 2000</t>
  </si>
  <si>
    <t xml:space="preserve">Attachment 2—Record the Inititial Accumulated Depreciation at June 30, 2000 in the FY 2002 General Ledgers </t>
  </si>
  <si>
    <t>(Reference: IRM No. 22, Exhibit 9)</t>
  </si>
  <si>
    <r>
      <t>Exhibit 9—Record the Capitalization of Non-University Owned Equipment at June 30, 2001 in the FY 2002 General Ledgers</t>
    </r>
    <r>
      <rPr>
        <b/>
        <vertAlign val="superscript"/>
        <sz val="11"/>
        <rFont val="Times New Roman"/>
        <family val="1"/>
      </rPr>
      <t>1</t>
    </r>
  </si>
  <si>
    <r>
      <t>Record Capitalization of Non-University Owned Equipment at 6/30/01 in the GL</t>
    </r>
    <r>
      <rPr>
        <b/>
        <i/>
        <vertAlign val="superscript"/>
        <sz val="11"/>
        <rFont val="Times New Roman"/>
        <family val="1"/>
      </rPr>
      <t>1</t>
    </r>
  </si>
  <si>
    <r>
      <t>Credit</t>
    </r>
    <r>
      <rPr>
        <sz val="11"/>
        <rFont val="Times New Roman"/>
        <family val="1"/>
      </rPr>
      <t xml:space="preserve">  Equipment-Campus (AGC 120490)</t>
    </r>
  </si>
  <si>
    <r>
      <t>Credit</t>
    </r>
    <r>
      <rPr>
        <sz val="11"/>
        <rFont val="Times New Roman"/>
        <family val="1"/>
      </rPr>
      <t xml:space="preserve">  Equipment-Medical Center  (AGC 120480)</t>
    </r>
  </si>
  <si>
    <t>Notes:</t>
  </si>
  <si>
    <t>The entry will be for the value of non-University owned equipment acquired or disposed from July 1, 2000 through December 31, 2000.</t>
  </si>
  <si>
    <t>Total DR</t>
  </si>
  <si>
    <t>Difference</t>
  </si>
  <si>
    <t>Net Additions:</t>
  </si>
  <si>
    <t>Los  
Angeles-M</t>
  </si>
  <si>
    <t>IRM No. 22</t>
  </si>
  <si>
    <t>(Reference: IRM No. 22, Exhibit 2)</t>
  </si>
  <si>
    <t>Exhibit 2—Record the Depreciation Expense for FYE June 30, 2001 in the FY 2002 General Ledgers</t>
  </si>
  <si>
    <t>(In addition to this worksheet, OP will provide entries in an electronic format.)</t>
  </si>
  <si>
    <t>Los 
Angeles-M</t>
  </si>
  <si>
    <t>Record Depreciation Expense for FYE 6/30/01 in the GL</t>
  </si>
  <si>
    <t>Add: DOE Lab Accumulated Depreciation (See IRM 22, Exhibit 18)</t>
  </si>
  <si>
    <t>Total Depreciation Expense at June 30, 2001</t>
  </si>
  <si>
    <t>(Reference: IRM No. 22, Exhibit 4)</t>
  </si>
  <si>
    <t>Exhibit 4—Record the Entry to Write-Off the Accumulated Depreciation on Disposed Capital Assets for the FYE June 30, 2001 in the FY 2002 General Ledgers</t>
  </si>
  <si>
    <t>Write-Off of Accumulated Depreciation on Disposed Assets for FYE 6/30/01 in the GL</t>
  </si>
  <si>
    <r>
      <t>Debit</t>
    </r>
    <r>
      <rPr>
        <sz val="11"/>
        <rFont val="Times New Roman"/>
        <family val="1"/>
      </rPr>
      <t xml:space="preserve"> Accumulated Depreciation-Buildings &amp; Structures-Campus (AGC 121210) Fund Source-</t>
    </r>
    <r>
      <rPr>
        <u val="single"/>
        <sz val="11"/>
        <rFont val="Times New Roman"/>
        <family val="1"/>
      </rPr>
      <t>Federal</t>
    </r>
  </si>
  <si>
    <r>
      <t>Debit</t>
    </r>
    <r>
      <rPr>
        <sz val="11"/>
        <rFont val="Times New Roman"/>
        <family val="1"/>
      </rPr>
      <t xml:space="preserve">  Accumulated Depreciation-Buildings &amp; Structures-Campus (AGC 121210) Fund Source-</t>
    </r>
    <r>
      <rPr>
        <u val="single"/>
        <sz val="11"/>
        <rFont val="Times New Roman"/>
        <family val="1"/>
      </rPr>
      <t>Other</t>
    </r>
  </si>
  <si>
    <r>
      <t>Credit</t>
    </r>
    <r>
      <rPr>
        <sz val="11"/>
        <rFont val="Times New Roman"/>
        <family val="1"/>
      </rPr>
      <t xml:space="preserve">  Fund Balance (TC 4350 Transfer-Accumulated Depreciation-Buildings &amp; Structures-Campus)</t>
    </r>
  </si>
  <si>
    <r>
      <t>Credit</t>
    </r>
    <r>
      <rPr>
        <sz val="11"/>
        <rFont val="Times New Roman"/>
        <family val="1"/>
      </rPr>
      <t xml:space="preserve">  Fund Balance (TC 4450 Transfer-Accumulated Depreciation-Buildings &amp; Structures-Med Ctr)</t>
    </r>
  </si>
  <si>
    <r>
      <t>Credit</t>
    </r>
    <r>
      <rPr>
        <sz val="11"/>
        <rFont val="Times New Roman"/>
        <family val="1"/>
      </rPr>
      <t xml:space="preserve">  Fund Balance (TC 4351 Transfer-Accumulated Depreciation-General Improvements-Campus)</t>
    </r>
  </si>
  <si>
    <r>
      <t>Credit</t>
    </r>
    <r>
      <rPr>
        <sz val="11"/>
        <rFont val="Times New Roman"/>
        <family val="1"/>
      </rPr>
      <t xml:space="preserve">  Fund Balance (TC 4451 Transfer-Accumulated Depreciation-General Improvements-Med Ctr)</t>
    </r>
  </si>
  <si>
    <r>
      <t>Credit</t>
    </r>
    <r>
      <rPr>
        <sz val="11"/>
        <rFont val="Times New Roman"/>
        <family val="1"/>
      </rPr>
      <t xml:space="preserve">  Fund Balance (TC 4454 Transfer-Accumulated Depreciation-Equipment-Med Ctr)</t>
    </r>
  </si>
  <si>
    <r>
      <t>Credit</t>
    </r>
    <r>
      <rPr>
        <sz val="11"/>
        <rFont val="Times New Roman"/>
        <family val="1"/>
      </rPr>
      <t xml:space="preserve">  Fund Balance (TC 4354 Transfer-Accumulated Depreciation-Equipment-Campus)</t>
    </r>
  </si>
  <si>
    <r>
      <t>Debit</t>
    </r>
    <r>
      <rPr>
        <sz val="11"/>
        <rFont val="Times New Roman"/>
        <family val="1"/>
      </rPr>
      <t xml:space="preserve">  Accumulated Depreciation-Infrastructure Assets-Med Ctr (AGC 121820) Fund Source-</t>
    </r>
    <r>
      <rPr>
        <u val="single"/>
        <sz val="11"/>
        <rFont val="Times New Roman"/>
        <family val="1"/>
      </rPr>
      <t>Federal</t>
    </r>
  </si>
  <si>
    <r>
      <t>Debit</t>
    </r>
    <r>
      <rPr>
        <sz val="11"/>
        <rFont val="Times New Roman"/>
        <family val="1"/>
      </rPr>
      <t xml:space="preserve">  Accumulated Depreciation-Infrastructure Assets-Med Ctr (AGC 121820) Fund Source-</t>
    </r>
    <r>
      <rPr>
        <u val="single"/>
        <sz val="11"/>
        <rFont val="Times New Roman"/>
        <family val="1"/>
      </rPr>
      <t>Non-Federal</t>
    </r>
  </si>
  <si>
    <r>
      <t>Debit</t>
    </r>
    <r>
      <rPr>
        <sz val="11"/>
        <rFont val="Times New Roman"/>
        <family val="1"/>
      </rPr>
      <t xml:space="preserve">  Accumulated Depreciation-Infrastructure Assets-Med Ctr (AGC 121820) Fund Source-</t>
    </r>
    <r>
      <rPr>
        <u val="single"/>
        <sz val="11"/>
        <rFont val="Times New Roman"/>
        <family val="1"/>
      </rPr>
      <t>Other</t>
    </r>
  </si>
  <si>
    <r>
      <t>Credit</t>
    </r>
    <r>
      <rPr>
        <sz val="11"/>
        <rFont val="Times New Roman"/>
        <family val="1"/>
      </rPr>
      <t xml:space="preserve">  Fund Balance (TC 4457 Transfer-Accumulated Depreciation-Infrastructure Assets-Med Ctr)</t>
    </r>
  </si>
  <si>
    <t xml:space="preserve">Attachment 10—Record the Transfer of Accumulated Depreciation at June 30, 2002 in the FY 2002 General Ledgers   </t>
  </si>
  <si>
    <t>IRM No. 131</t>
  </si>
  <si>
    <t>Attachment 11—Reverse the  Deferred or Accrued Restricted Revenue Recorded at June 30, 2001 in the FY 2002 General Ledger</t>
  </si>
  <si>
    <t>(Reference: IRM No. 131, Exhibit 4)</t>
  </si>
  <si>
    <t>Exhibit 4—Reverse the  Deferred or Accrued Restricted Revenue Recorded at June 30, 2001 in the FY 2002 General Ledger</t>
  </si>
  <si>
    <t>Riverside-N</t>
  </si>
  <si>
    <t>San    Diego-O</t>
  </si>
  <si>
    <t>Santa Cruz-P</t>
  </si>
  <si>
    <t>Irvine-R</t>
  </si>
  <si>
    <r>
      <t xml:space="preserve">Reverse the </t>
    </r>
    <r>
      <rPr>
        <b/>
        <i/>
        <u val="single"/>
        <sz val="11"/>
        <rFont val="Times New Roman"/>
        <family val="1"/>
      </rPr>
      <t>Deferred</t>
    </r>
    <r>
      <rPr>
        <b/>
        <i/>
        <sz val="11"/>
        <rFont val="Times New Roman"/>
        <family val="1"/>
      </rPr>
      <t xml:space="preserve"> Restricted Revenue Recorded at 6/30/01 in the GL</t>
    </r>
  </si>
  <si>
    <r>
      <t>Debit</t>
    </r>
    <r>
      <rPr>
        <sz val="11"/>
        <rFont val="Times New Roman"/>
        <family val="1"/>
      </rPr>
      <t xml:space="preserve">  Fund Balance By Fund Group (TC 0990-Hand Posted Entries-Current Funds)</t>
    </r>
  </si>
  <si>
    <r>
      <t>Credit</t>
    </r>
    <r>
      <rPr>
        <sz val="11"/>
        <rFont val="Times New Roman"/>
        <family val="1"/>
      </rPr>
      <t xml:space="preserve">  Revenue-State of California-Special State Appropriations-Operating (AGC 201210)</t>
    </r>
  </si>
  <si>
    <r>
      <t>Credit</t>
    </r>
    <r>
      <rPr>
        <sz val="11"/>
        <rFont val="Times New Roman"/>
        <family val="1"/>
      </rPr>
      <t xml:space="preserve">  Revenue-US Government Appropriations (AGC 203100)</t>
    </r>
  </si>
  <si>
    <r>
      <t>Credit</t>
    </r>
    <r>
      <rPr>
        <sz val="11"/>
        <rFont val="Times New Roman"/>
        <family val="1"/>
      </rPr>
      <t xml:space="preserve">  Revenue-US Government Grants (AGC 203200)</t>
    </r>
  </si>
  <si>
    <r>
      <t>Credit</t>
    </r>
    <r>
      <rPr>
        <sz val="11"/>
        <rFont val="Times New Roman"/>
        <family val="1"/>
      </rPr>
      <t xml:space="preserve">  Revenue-US Government Contracts (AGC 203300)</t>
    </r>
  </si>
  <si>
    <r>
      <t>Credit</t>
    </r>
    <r>
      <rPr>
        <sz val="11"/>
        <rFont val="Times New Roman"/>
        <family val="1"/>
      </rPr>
      <t xml:space="preserve">  Revenue-State of California-Grants &amp; Contracts (AGC 201300)</t>
    </r>
  </si>
  <si>
    <r>
      <t>Credit</t>
    </r>
    <r>
      <rPr>
        <sz val="11"/>
        <rFont val="Times New Roman"/>
        <family val="1"/>
      </rPr>
      <t xml:space="preserve">  Revenue-Private-Restricted Grants (AGC 206300)</t>
    </r>
  </si>
  <si>
    <r>
      <t>Credit</t>
    </r>
    <r>
      <rPr>
        <sz val="11"/>
        <rFont val="Times New Roman"/>
        <family val="1"/>
      </rPr>
      <t xml:space="preserve">  Revenue-Private-Restricted Contracts (AGC 206400)</t>
    </r>
  </si>
  <si>
    <r>
      <t xml:space="preserve">Credit  </t>
    </r>
    <r>
      <rPr>
        <sz val="11"/>
        <rFont val="Times New Roman"/>
        <family val="1"/>
      </rPr>
      <t>Revenue-Local Government Grants &amp; Contracts (AGC 202200)</t>
    </r>
  </si>
  <si>
    <r>
      <t xml:space="preserve">Reverse the </t>
    </r>
    <r>
      <rPr>
        <b/>
        <i/>
        <u val="single"/>
        <sz val="11"/>
        <rFont val="Times New Roman"/>
        <family val="1"/>
      </rPr>
      <t>Accrued</t>
    </r>
    <r>
      <rPr>
        <b/>
        <i/>
        <sz val="11"/>
        <rFont val="Times New Roman"/>
        <family val="1"/>
      </rPr>
      <t xml:space="preserve"> Restricted Revenue Recorded at 6/30/01 in the GL</t>
    </r>
  </si>
  <si>
    <r>
      <t>Debit</t>
    </r>
    <r>
      <rPr>
        <sz val="11"/>
        <rFont val="Times New Roman"/>
        <family val="1"/>
      </rPr>
      <t xml:space="preserve">  Revenue-State of California-Special State Appropriations-Operating (AGC 201210)</t>
    </r>
  </si>
  <si>
    <r>
      <t>Debit</t>
    </r>
    <r>
      <rPr>
        <sz val="11"/>
        <rFont val="Times New Roman"/>
        <family val="1"/>
      </rPr>
      <t xml:space="preserve">  Revenue-US Government Appropriations (AGC 203100)</t>
    </r>
  </si>
  <si>
    <r>
      <t>Debit</t>
    </r>
    <r>
      <rPr>
        <sz val="11"/>
        <rFont val="Times New Roman"/>
        <family val="1"/>
      </rPr>
      <t xml:space="preserve">  Revenue-US Government Grants (AGC 203200)</t>
    </r>
  </si>
  <si>
    <r>
      <t>Debit</t>
    </r>
    <r>
      <rPr>
        <sz val="11"/>
        <rFont val="Times New Roman"/>
        <family val="1"/>
      </rPr>
      <t xml:space="preserve">  Revenue-US Government Contracts (AGC 203300)</t>
    </r>
  </si>
  <si>
    <r>
      <t>Debit</t>
    </r>
    <r>
      <rPr>
        <sz val="11"/>
        <rFont val="Times New Roman"/>
        <family val="1"/>
      </rPr>
      <t xml:space="preserve">  Revenue-State of California-Grants &amp; Contracts (AGC 201300)</t>
    </r>
  </si>
  <si>
    <r>
      <t>Debit</t>
    </r>
    <r>
      <rPr>
        <sz val="11"/>
        <rFont val="Times New Roman"/>
        <family val="1"/>
      </rPr>
      <t xml:space="preserve">  Revenue-Private-Restricted Grants (AGC 206300)</t>
    </r>
  </si>
  <si>
    <r>
      <t>Debit</t>
    </r>
    <r>
      <rPr>
        <sz val="11"/>
        <rFont val="Times New Roman"/>
        <family val="1"/>
      </rPr>
      <t xml:space="preserve"> Revenue-Private-Restricted Contracts (AGC 206400)</t>
    </r>
  </si>
  <si>
    <r>
      <t>Debit</t>
    </r>
    <r>
      <rPr>
        <sz val="11"/>
        <rFont val="Times New Roman"/>
        <family val="1"/>
      </rPr>
      <t xml:space="preserve"> Revenue-Local Government Grants &amp; Contracts (AGC 202200)</t>
    </r>
  </si>
  <si>
    <r>
      <t>Credit</t>
    </r>
    <r>
      <rPr>
        <sz val="11"/>
        <rFont val="Times New Roman"/>
        <family val="1"/>
      </rPr>
      <t xml:space="preserve">  Fund Balance By Fund Group (TC 0990-Current Funds)</t>
    </r>
  </si>
  <si>
    <t>(Reference: IRM No. 131, Exhibit 11)</t>
  </si>
  <si>
    <t>Exhibit 11—Reverse Accrued Interest Payable at June, 30, 2001 in the FY 2002 General Ledgers</t>
  </si>
  <si>
    <t>Reverse Accrued Interest Payable Expense at 6/30/01 in the GL</t>
  </si>
  <si>
    <r>
      <t>Debit</t>
    </r>
    <r>
      <rPr>
        <sz val="11"/>
        <rFont val="Times New Roman"/>
        <family val="1"/>
      </rPr>
      <t xml:space="preserve"> Fund Balance (TC 6100-Hand Posted Entries-Retirement of Indebtedness)</t>
    </r>
  </si>
  <si>
    <r>
      <t>Debit</t>
    </r>
    <r>
      <rPr>
        <sz val="11"/>
        <rFont val="Times New Roman"/>
        <family val="1"/>
      </rPr>
      <t xml:space="preserve">  Fund Balance (TC 8600-Loan Fund)</t>
    </r>
  </si>
  <si>
    <r>
      <t>Credit</t>
    </r>
    <r>
      <rPr>
        <sz val="11"/>
        <rFont val="Times New Roman"/>
        <family val="1"/>
      </rPr>
      <t xml:space="preserve">  Fund Balance (TC 2210-Auxiliary Enterprises-Payment of Interest on Bank Loans)</t>
    </r>
  </si>
  <si>
    <r>
      <t>Credit</t>
    </r>
    <r>
      <rPr>
        <sz val="11"/>
        <rFont val="Times New Roman"/>
        <family val="1"/>
      </rPr>
      <t xml:space="preserve">  Fund Balance (TC 2240-Medical Centers-Payment of Interest on Bank Loans)</t>
    </r>
  </si>
  <si>
    <r>
      <t>Credit</t>
    </r>
    <r>
      <rPr>
        <sz val="11"/>
        <rFont val="Times New Roman"/>
        <family val="1"/>
      </rPr>
      <t xml:space="preserve">  Fund Balance (TC 2270-Other-Payment of Interest on Bank Loans)</t>
    </r>
  </si>
  <si>
    <r>
      <t>Credit</t>
    </r>
    <r>
      <rPr>
        <sz val="11"/>
        <rFont val="Times New Roman"/>
        <family val="1"/>
      </rPr>
      <t xml:space="preserve">  Fund Balance (TC 2273-Other-Payment of Interest on Tax-Exempt Commercial Paper)</t>
    </r>
  </si>
  <si>
    <r>
      <t>Credit</t>
    </r>
    <r>
      <rPr>
        <sz val="11"/>
        <rFont val="Times New Roman"/>
        <family val="1"/>
      </rPr>
      <t xml:space="preserve">  Fund Balance (TC 2274-Other-Payment of Interest/Discount on Taxable Commercial Paper)</t>
    </r>
  </si>
  <si>
    <r>
      <t>Credit</t>
    </r>
    <r>
      <rPr>
        <sz val="11"/>
        <rFont val="Times New Roman"/>
        <family val="1"/>
      </rPr>
      <t xml:space="preserve">  Fund Balance (TC 2215-Auxiliary Enterprises-Payment of Interest on Bonds)</t>
    </r>
  </si>
  <si>
    <r>
      <t>Credit</t>
    </r>
    <r>
      <rPr>
        <sz val="11"/>
        <rFont val="Times New Roman"/>
        <family val="1"/>
      </rPr>
      <t xml:space="preserve">  Fund Balance (TC 2245-Medical Centers-Payment of Interest on Bonds)</t>
    </r>
  </si>
  <si>
    <r>
      <t>Credit</t>
    </r>
    <r>
      <rPr>
        <sz val="11"/>
        <rFont val="Times New Roman"/>
        <family val="1"/>
      </rPr>
      <t xml:space="preserve">  Fund Balance (TC 2275-Other-Payment of Interest on Bonds)</t>
    </r>
  </si>
  <si>
    <r>
      <t>Credit</t>
    </r>
    <r>
      <rPr>
        <sz val="11"/>
        <rFont val="Times New Roman"/>
        <family val="1"/>
      </rPr>
      <t xml:space="preserve">  Fund Balance (TC 2220-Auxiliary Enterprises-Payment of Interest on Capital Leases/Installment Purchases)</t>
    </r>
  </si>
  <si>
    <r>
      <t>Credit</t>
    </r>
    <r>
      <rPr>
        <sz val="11"/>
        <rFont val="Times New Roman"/>
        <family val="1"/>
      </rPr>
      <t xml:space="preserve">  Fund Balance (TC 2250-Medical Centers-Payment of Interest on Capital Leases/Installment Purchases)</t>
    </r>
  </si>
  <si>
    <r>
      <t>Credit</t>
    </r>
    <r>
      <rPr>
        <sz val="11"/>
        <rFont val="Times New Roman"/>
        <family val="1"/>
      </rPr>
      <t xml:space="preserve">  Fund Balance (TC 2280-Other-Payment of Interest on Capital Leases/Installment Purchases)</t>
    </r>
  </si>
  <si>
    <r>
      <t>Credit</t>
    </r>
    <r>
      <rPr>
        <sz val="11"/>
        <rFont val="Times New Roman"/>
        <family val="1"/>
      </rPr>
      <t xml:space="preserve">  Fund Balance (TC 2225-Auxiliary Enterprises-Payment of Interest on Other)</t>
    </r>
  </si>
  <si>
    <r>
      <t>Credit</t>
    </r>
    <r>
      <rPr>
        <sz val="11"/>
        <rFont val="Times New Roman"/>
        <family val="1"/>
      </rPr>
      <t xml:space="preserve">  Fund Balance (TC 2255-Medical Centers-Payment of Interest on Other)</t>
    </r>
  </si>
  <si>
    <r>
      <t>Credit</t>
    </r>
    <r>
      <rPr>
        <sz val="11"/>
        <rFont val="Times New Roman"/>
        <family val="1"/>
      </rPr>
      <t xml:space="preserve">  Fund Balance (TC 2285-Other-Payment of Interest on Other)</t>
    </r>
  </si>
  <si>
    <r>
      <t>Credit</t>
    </r>
    <r>
      <rPr>
        <sz val="11"/>
        <rFont val="Times New Roman"/>
        <family val="1"/>
      </rPr>
      <t xml:space="preserve">  Fund Balance (TC 2290-Other-Repayment of Interest State Capital Leases)</t>
    </r>
  </si>
  <si>
    <r>
      <t>Credit</t>
    </r>
    <r>
      <rPr>
        <sz val="11"/>
        <rFont val="Times New Roman"/>
        <family val="1"/>
      </rPr>
      <t xml:space="preserve">  Fund Balance (TC 2291-Other-Repayment of Interest on State Energy Efficiency Bonds)</t>
    </r>
  </si>
  <si>
    <r>
      <t>Credit</t>
    </r>
    <r>
      <rPr>
        <sz val="11"/>
        <rFont val="Times New Roman"/>
        <family val="1"/>
      </rPr>
      <t xml:space="preserve">  Fund Balance (TC 8133-Faculty Mortgage Program-Bond Interest)</t>
    </r>
  </si>
  <si>
    <t>Total Dr</t>
  </si>
  <si>
    <t>Total Cr</t>
  </si>
  <si>
    <t xml:space="preserve">Attachment 12—Reverse Accrued Interest Payable at June, 30, 2001 in the FY 2002 General Ledgers     </t>
  </si>
  <si>
    <t>(Reference: IRM No. 131 Exhibit 15)</t>
  </si>
  <si>
    <t>Exhibit 15—Correct the Beginning Balance of Federal Refundable Loan Liability at July 1, 2001 in the FY 2002 General Ledgers</t>
  </si>
  <si>
    <t>Los Angeles-M</t>
  </si>
  <si>
    <r>
      <t>Correct the Beginning Balance of Federal Refundable Loan Liability at 7/1/01</t>
    </r>
    <r>
      <rPr>
        <b/>
        <i/>
        <vertAlign val="superscript"/>
        <sz val="11"/>
        <rFont val="Times New Roman"/>
        <family val="1"/>
      </rPr>
      <t>1</t>
    </r>
    <r>
      <rPr>
        <b/>
        <i/>
        <sz val="11"/>
        <rFont val="Times New Roman"/>
        <family val="1"/>
      </rPr>
      <t xml:space="preserve"> </t>
    </r>
  </si>
  <si>
    <r>
      <t>Debit</t>
    </r>
    <r>
      <rPr>
        <sz val="11"/>
        <rFont val="Times New Roman"/>
        <family val="1"/>
      </rPr>
      <t xml:space="preserve">  Fund Balance (TC 8600 Prior Year Hand Posted Entries-Loan Funds)</t>
    </r>
  </si>
  <si>
    <r>
      <t>Credit</t>
    </r>
    <r>
      <rPr>
        <sz val="11"/>
        <rFont val="Times New Roman"/>
        <family val="1"/>
      </rPr>
      <t xml:space="preserve">  NL-Federal Refundable Loans (AGC 145300)</t>
    </r>
  </si>
  <si>
    <t>Includes allowance for uncollectibles, as follows:</t>
  </si>
  <si>
    <t>BK</t>
  </si>
  <si>
    <t>SF</t>
  </si>
  <si>
    <t>DV</t>
  </si>
  <si>
    <t>-</t>
  </si>
  <si>
    <t>LA</t>
  </si>
  <si>
    <t>RV</t>
  </si>
  <si>
    <t>SD</t>
  </si>
  <si>
    <t>SC</t>
  </si>
  <si>
    <t>SB</t>
  </si>
  <si>
    <t>IR</t>
  </si>
  <si>
    <r>
      <t>Attachment 13—Correct the Beginning Balance of Federal Refundable Loan Liability at July 1, 2001 in the FY 2002 General Ledgers</t>
    </r>
    <r>
      <rPr>
        <b/>
        <vertAlign val="superscript"/>
        <sz val="11"/>
        <rFont val="Times New Roman"/>
        <family val="1"/>
      </rPr>
      <t>1</t>
    </r>
    <r>
      <rPr>
        <b/>
        <sz val="11"/>
        <rFont val="Times New Roman"/>
        <family val="1"/>
      </rPr>
      <t xml:space="preserve">     </t>
    </r>
  </si>
  <si>
    <t>(Reference IRM No. 22, Exhibit 11)</t>
  </si>
  <si>
    <r>
      <t>Exhibit 11—Record the Capitalization of Non-University Owned Equipment at June 30, 2002 in the FY 2002 General Ledgers</t>
    </r>
    <r>
      <rPr>
        <b/>
        <vertAlign val="superscript"/>
        <sz val="11"/>
        <rFont val="Times New Roman"/>
        <family val="1"/>
      </rPr>
      <t>1</t>
    </r>
  </si>
  <si>
    <r>
      <t>Record Capitalization and Disposal of Non-University Owned Equipment at 12/31/01 in the GL</t>
    </r>
    <r>
      <rPr>
        <b/>
        <i/>
        <vertAlign val="superscript"/>
        <sz val="11"/>
        <rFont val="Times New Roman"/>
        <family val="1"/>
      </rPr>
      <t>1</t>
    </r>
  </si>
  <si>
    <r>
      <t>Credit</t>
    </r>
    <r>
      <rPr>
        <sz val="11"/>
        <rFont val="Times New Roman"/>
        <family val="1"/>
      </rPr>
      <t xml:space="preserve">  Accumulated Depreciation-Software &lt; $10M-Campus (AGC 121460) Fund Source-</t>
    </r>
    <r>
      <rPr>
        <u val="single"/>
        <sz val="11"/>
        <rFont val="Times New Roman"/>
        <family val="1"/>
      </rPr>
      <t>Federal</t>
    </r>
  </si>
  <si>
    <r>
      <t>Credit</t>
    </r>
    <r>
      <rPr>
        <sz val="11"/>
        <rFont val="Times New Roman"/>
        <family val="1"/>
      </rPr>
      <t xml:space="preserve">  Accumulated Depreciation-Software &lt; $10M-Campus (AGC 121460) Fund Source-</t>
    </r>
    <r>
      <rPr>
        <u val="single"/>
        <sz val="11"/>
        <rFont val="Times New Roman"/>
        <family val="1"/>
      </rPr>
      <t>Non-Federal</t>
    </r>
  </si>
  <si>
    <r>
      <t>Credit</t>
    </r>
    <r>
      <rPr>
        <sz val="11"/>
        <rFont val="Times New Roman"/>
        <family val="1"/>
      </rPr>
      <t xml:space="preserve">  Accumulated Depreciation-Software &lt; $10M-Campus (AGC 121460) Fund Source-</t>
    </r>
    <r>
      <rPr>
        <u val="single"/>
        <sz val="11"/>
        <rFont val="Times New Roman"/>
        <family val="1"/>
      </rPr>
      <t>Other</t>
    </r>
  </si>
  <si>
    <r>
      <t>Debit</t>
    </r>
    <r>
      <rPr>
        <sz val="11"/>
        <rFont val="Times New Roman"/>
        <family val="1"/>
      </rPr>
      <t xml:space="preserve">  Depreciation Expense (TC 2503-Software &lt; $10 M-Med Ctr)</t>
    </r>
  </si>
  <si>
    <r>
      <t>Credit</t>
    </r>
    <r>
      <rPr>
        <sz val="11"/>
        <rFont val="Times New Roman"/>
        <family val="1"/>
      </rPr>
      <t xml:space="preserve">  Accumulated Depreciation-Software &lt; $10M-Med Ctr (AGC 121470) Fund Source-</t>
    </r>
    <r>
      <rPr>
        <u val="single"/>
        <sz val="11"/>
        <rFont val="Times New Roman"/>
        <family val="1"/>
      </rPr>
      <t>Federal</t>
    </r>
  </si>
  <si>
    <r>
      <t>Credit</t>
    </r>
    <r>
      <rPr>
        <sz val="11"/>
        <rFont val="Times New Roman"/>
        <family val="1"/>
      </rPr>
      <t xml:space="preserve">  Accumulated Depreciation-Software &lt; $10M-Med Ctr (AGC 121470) Fund Source-</t>
    </r>
    <r>
      <rPr>
        <u val="single"/>
        <sz val="11"/>
        <rFont val="Times New Roman"/>
        <family val="1"/>
      </rPr>
      <t>Non-Federal</t>
    </r>
  </si>
  <si>
    <r>
      <t>Credit</t>
    </r>
    <r>
      <rPr>
        <sz val="11"/>
        <rFont val="Times New Roman"/>
        <family val="1"/>
      </rPr>
      <t xml:space="preserve">  Accumulated Depreciation-Software &lt; $10M-Med Ctr (AGC 121470) Fund Source-</t>
    </r>
    <r>
      <rPr>
        <u val="single"/>
        <sz val="11"/>
        <rFont val="Times New Roman"/>
        <family val="1"/>
      </rPr>
      <t>Other</t>
    </r>
  </si>
  <si>
    <r>
      <t>Debit</t>
    </r>
    <r>
      <rPr>
        <sz val="11"/>
        <rFont val="Times New Roman"/>
        <family val="1"/>
      </rPr>
      <t xml:space="preserve">  Depreciation Expense (TC 2504-Equipment-Med Ctr)</t>
    </r>
  </si>
  <si>
    <r>
      <t>Debit</t>
    </r>
    <r>
      <rPr>
        <sz val="11"/>
        <rFont val="Times New Roman"/>
        <family val="1"/>
      </rPr>
      <t xml:space="preserve">  Depreciation Expense (TC 2404-Equipment-Campus)</t>
    </r>
  </si>
  <si>
    <r>
      <t>Debit</t>
    </r>
    <r>
      <rPr>
        <sz val="11"/>
        <rFont val="Times New Roman"/>
        <family val="1"/>
      </rPr>
      <t xml:space="preserve">  Depreciation Expense (TC 2405-Library Materials and Collections)</t>
    </r>
  </si>
  <si>
    <r>
      <t>Debit</t>
    </r>
    <r>
      <rPr>
        <sz val="11"/>
        <rFont val="Times New Roman"/>
        <family val="1"/>
      </rPr>
      <t xml:space="preserve">  Depreciation Expense (TC 2406-Intangible Assets-Campus)</t>
    </r>
  </si>
  <si>
    <r>
      <t>Debit</t>
    </r>
    <r>
      <rPr>
        <sz val="11"/>
        <rFont val="Times New Roman"/>
        <family val="1"/>
      </rPr>
      <t xml:space="preserve">  Depreciation Expense (TC 2506-Intangible Assets-Med Ctr)</t>
    </r>
  </si>
  <si>
    <r>
      <t>Debit</t>
    </r>
    <r>
      <rPr>
        <sz val="11"/>
        <rFont val="Times New Roman"/>
        <family val="1"/>
      </rPr>
      <t xml:space="preserve">  Depreciation Expense (TC 2407-Infrastructure Assets-Campus)</t>
    </r>
  </si>
  <si>
    <r>
      <t>Debit</t>
    </r>
    <r>
      <rPr>
        <sz val="11"/>
        <rFont val="Times New Roman"/>
        <family val="1"/>
      </rPr>
      <t xml:space="preserve">  Depreciation Expense (TC 2507-Infrastructure Assets-Med Ctr)</t>
    </r>
  </si>
  <si>
    <t>These entries will be on-going beginning in FY 2001-2002.</t>
  </si>
  <si>
    <r>
      <t>Attachment 8—Record the Depreciation Expense for FYE June 30, 2002 in the General Ledgers</t>
    </r>
    <r>
      <rPr>
        <b/>
        <vertAlign val="superscript"/>
        <sz val="11"/>
        <rFont val="Times New Roman"/>
        <family val="1"/>
      </rPr>
      <t>1</t>
    </r>
    <r>
      <rPr>
        <b/>
        <sz val="11"/>
        <rFont val="Times New Roman"/>
        <family val="1"/>
      </rPr>
      <t xml:space="preserve">     </t>
    </r>
  </si>
  <si>
    <t xml:space="preserve">IRM No. 22  </t>
  </si>
  <si>
    <t>(Reference: IRM No. 22, Exhibit 5)</t>
  </si>
  <si>
    <r>
      <t>Exhibit 5—Record the Entry to Write-Off the Accumulated Depreciation on Disposed Capital Assets for the FYE June 30, 2002 in the General Ledgers</t>
    </r>
    <r>
      <rPr>
        <b/>
        <vertAlign val="superscript"/>
        <sz val="11"/>
        <rFont val="Times New Roman"/>
        <family val="1"/>
      </rPr>
      <t>1</t>
    </r>
  </si>
  <si>
    <t>Write-Off of Accumulated Depreciation on Disposed Assets for FYE 6/30/02 in the GL</t>
  </si>
  <si>
    <r>
      <t>Credit</t>
    </r>
    <r>
      <rPr>
        <sz val="11"/>
        <rFont val="Times New Roman"/>
        <family val="1"/>
      </rPr>
      <t xml:space="preserve">  Fund Balance (TC 2440-Disposal of Cap Assets-Accum Depn-Buildings &amp; Structures-Campus)</t>
    </r>
  </si>
  <si>
    <r>
      <t>Credit</t>
    </r>
    <r>
      <rPr>
        <sz val="11"/>
        <rFont val="Times New Roman"/>
        <family val="1"/>
      </rPr>
      <t xml:space="preserve">  Fund Balance (TC 2540-Disposal of Cap Assets-Accum Depn-Buildings &amp; Structures-Med Ctr)</t>
    </r>
  </si>
  <si>
    <r>
      <t>Credit</t>
    </r>
    <r>
      <rPr>
        <sz val="11"/>
        <rFont val="Times New Roman"/>
        <family val="1"/>
      </rPr>
      <t xml:space="preserve">  Fund Balance (TC 2441-Disposal of Cap Assets-Accum Depn-General Improvements-Campus)</t>
    </r>
  </si>
  <si>
    <r>
      <t>Credit</t>
    </r>
    <r>
      <rPr>
        <sz val="11"/>
        <rFont val="Times New Roman"/>
        <family val="1"/>
      </rPr>
      <t xml:space="preserve">  Fund Balance (TC 2541-Disposal of Cap Assets-Accum Depn-General Improvements-Med Ctr)</t>
    </r>
  </si>
  <si>
    <r>
      <t>Debit</t>
    </r>
    <r>
      <rPr>
        <sz val="11"/>
        <rFont val="Times New Roman"/>
        <family val="1"/>
      </rPr>
      <t xml:space="preserve">  Accumulated Depreciation-Software &gt; $10M-Campus (AGC 121440) Fund Source-</t>
    </r>
    <r>
      <rPr>
        <u val="single"/>
        <sz val="11"/>
        <rFont val="Times New Roman"/>
        <family val="1"/>
      </rPr>
      <t>Federal</t>
    </r>
    <r>
      <rPr>
        <vertAlign val="superscript"/>
        <sz val="11"/>
        <rFont val="Times New Roman"/>
        <family val="1"/>
      </rPr>
      <t>2</t>
    </r>
  </si>
  <si>
    <r>
      <t>Debit</t>
    </r>
    <r>
      <rPr>
        <sz val="11"/>
        <rFont val="Times New Roman"/>
        <family val="1"/>
      </rPr>
      <t xml:space="preserve">  Accumulated Depreciation-Software &gt; $10M-Campus (AGC 121440) Fund Source-</t>
    </r>
    <r>
      <rPr>
        <u val="single"/>
        <sz val="11"/>
        <rFont val="Times New Roman"/>
        <family val="1"/>
      </rPr>
      <t>Non-Federal</t>
    </r>
    <r>
      <rPr>
        <vertAlign val="superscript"/>
        <sz val="11"/>
        <rFont val="Times New Roman"/>
        <family val="1"/>
      </rPr>
      <t>2</t>
    </r>
  </si>
  <si>
    <r>
      <t>Debit</t>
    </r>
    <r>
      <rPr>
        <sz val="11"/>
        <rFont val="Times New Roman"/>
        <family val="1"/>
      </rPr>
      <t xml:space="preserve">  Accumulated Depreciation-Software &gt; $10M-Campus (AGC 121440) Fund Source-</t>
    </r>
    <r>
      <rPr>
        <u val="single"/>
        <sz val="11"/>
        <rFont val="Times New Roman"/>
        <family val="1"/>
      </rPr>
      <t>Other</t>
    </r>
    <r>
      <rPr>
        <vertAlign val="superscript"/>
        <sz val="11"/>
        <rFont val="Times New Roman"/>
        <family val="1"/>
      </rPr>
      <t>2</t>
    </r>
  </si>
  <si>
    <r>
      <t>Credit</t>
    </r>
    <r>
      <rPr>
        <sz val="11"/>
        <rFont val="Times New Roman"/>
        <family val="1"/>
      </rPr>
      <t xml:space="preserve">  Fund Balance (TC 2442-Disposal of Cap Assets-Accum Depn-Software &gt; $10M-Campus)</t>
    </r>
  </si>
  <si>
    <r>
      <t>Debit</t>
    </r>
    <r>
      <rPr>
        <sz val="11"/>
        <rFont val="Times New Roman"/>
        <family val="1"/>
      </rPr>
      <t xml:space="preserve">  Accumulated Depreciation-Software &gt; $10M-Med Ctr (AGC 121450) Fund Source-</t>
    </r>
    <r>
      <rPr>
        <u val="single"/>
        <sz val="11"/>
        <rFont val="Times New Roman"/>
        <family val="1"/>
      </rPr>
      <t>Federal</t>
    </r>
    <r>
      <rPr>
        <vertAlign val="superscript"/>
        <sz val="11"/>
        <rFont val="Times New Roman"/>
        <family val="1"/>
      </rPr>
      <t>2</t>
    </r>
  </si>
  <si>
    <r>
      <t>Debit</t>
    </r>
    <r>
      <rPr>
        <sz val="11"/>
        <rFont val="Times New Roman"/>
        <family val="1"/>
      </rPr>
      <t xml:space="preserve">  Accumulated Depreciation-Software &gt; $10M-Med Ctr (AGC 121450) Fund Source-</t>
    </r>
    <r>
      <rPr>
        <u val="single"/>
        <sz val="11"/>
        <rFont val="Times New Roman"/>
        <family val="1"/>
      </rPr>
      <t>Non-Federal</t>
    </r>
    <r>
      <rPr>
        <vertAlign val="superscript"/>
        <sz val="11"/>
        <rFont val="Times New Roman"/>
        <family val="1"/>
      </rPr>
      <t>2</t>
    </r>
  </si>
  <si>
    <r>
      <t>Debit</t>
    </r>
    <r>
      <rPr>
        <sz val="11"/>
        <rFont val="Times New Roman"/>
        <family val="1"/>
      </rPr>
      <t xml:space="preserve">  Accumulated Depreciation-Software &gt; $10M-Med Ctr (AGC 121450) Fund Source-</t>
    </r>
    <r>
      <rPr>
        <u val="single"/>
        <sz val="11"/>
        <rFont val="Times New Roman"/>
        <family val="1"/>
      </rPr>
      <t>Other</t>
    </r>
    <r>
      <rPr>
        <vertAlign val="superscript"/>
        <sz val="11"/>
        <rFont val="Times New Roman"/>
        <family val="1"/>
      </rPr>
      <t>2</t>
    </r>
  </si>
  <si>
    <r>
      <t>Credit</t>
    </r>
    <r>
      <rPr>
        <sz val="11"/>
        <rFont val="Times New Roman"/>
        <family val="1"/>
      </rPr>
      <t xml:space="preserve">  Fund Balance (TC 2542-Disposal of Cap Assets-Accum Depn-Software &gt; $10M-Med Ctr)</t>
    </r>
  </si>
  <si>
    <r>
      <t>Debit</t>
    </r>
    <r>
      <rPr>
        <sz val="11"/>
        <rFont val="Times New Roman"/>
        <family val="1"/>
      </rPr>
      <t xml:space="preserve">  Accumulated Depreciation-Software &lt; $10M-Campus (AGC 121460) Fund Source-</t>
    </r>
    <r>
      <rPr>
        <u val="single"/>
        <sz val="11"/>
        <rFont val="Times New Roman"/>
        <family val="1"/>
      </rPr>
      <t>Federal</t>
    </r>
    <r>
      <rPr>
        <vertAlign val="superscript"/>
        <sz val="11"/>
        <rFont val="Times New Roman"/>
        <family val="1"/>
      </rPr>
      <t>3</t>
    </r>
  </si>
  <si>
    <r>
      <t>Debit</t>
    </r>
    <r>
      <rPr>
        <sz val="11"/>
        <rFont val="Times New Roman"/>
        <family val="1"/>
      </rPr>
      <t xml:space="preserve">  Accumulated Depreciation-Software &lt; $10M-Campus (AGC 121460) Fund Source-</t>
    </r>
    <r>
      <rPr>
        <u val="single"/>
        <sz val="11"/>
        <rFont val="Times New Roman"/>
        <family val="1"/>
      </rPr>
      <t>Non-Federal</t>
    </r>
    <r>
      <rPr>
        <vertAlign val="superscript"/>
        <sz val="11"/>
        <rFont val="Times New Roman"/>
        <family val="1"/>
      </rPr>
      <t>3</t>
    </r>
  </si>
  <si>
    <r>
      <t>Debit</t>
    </r>
    <r>
      <rPr>
        <sz val="11"/>
        <rFont val="Times New Roman"/>
        <family val="1"/>
      </rPr>
      <t xml:space="preserve">  Accumulated Depreciation-Software &lt; $10M-Campus (AGC 121460) Fund Source-</t>
    </r>
    <r>
      <rPr>
        <u val="single"/>
        <sz val="11"/>
        <rFont val="Times New Roman"/>
        <family val="1"/>
      </rPr>
      <t>Other</t>
    </r>
    <r>
      <rPr>
        <vertAlign val="superscript"/>
        <sz val="11"/>
        <rFont val="Times New Roman"/>
        <family val="1"/>
      </rPr>
      <t>3</t>
    </r>
  </si>
  <si>
    <r>
      <t>Credit</t>
    </r>
    <r>
      <rPr>
        <sz val="11"/>
        <rFont val="Times New Roman"/>
        <family val="1"/>
      </rPr>
      <t xml:space="preserve">  Fund Balance (TC 2443-Disposal of Cap Assets-Accum Depn-Software &lt; $10M-Campus)</t>
    </r>
  </si>
  <si>
    <r>
      <t>Debit</t>
    </r>
    <r>
      <rPr>
        <sz val="11"/>
        <rFont val="Times New Roman"/>
        <family val="1"/>
      </rPr>
      <t xml:space="preserve">  Accumulated Depreciation-Software &lt; $10M-Med Ctr (AGC 121470) Fund Source-</t>
    </r>
    <r>
      <rPr>
        <u val="single"/>
        <sz val="11"/>
        <rFont val="Times New Roman"/>
        <family val="1"/>
      </rPr>
      <t>Federal</t>
    </r>
    <r>
      <rPr>
        <vertAlign val="superscript"/>
        <sz val="11"/>
        <rFont val="Times New Roman"/>
        <family val="1"/>
      </rPr>
      <t>3</t>
    </r>
  </si>
  <si>
    <r>
      <t>Debit</t>
    </r>
    <r>
      <rPr>
        <sz val="11"/>
        <rFont val="Times New Roman"/>
        <family val="1"/>
      </rPr>
      <t xml:space="preserve">  Accumulated Depreciation-Software &lt; $10M-Med Ctr (AGC 121470) Fund Source-</t>
    </r>
    <r>
      <rPr>
        <u val="single"/>
        <sz val="11"/>
        <rFont val="Times New Roman"/>
        <family val="1"/>
      </rPr>
      <t>Non-Federal</t>
    </r>
    <r>
      <rPr>
        <vertAlign val="superscript"/>
        <sz val="11"/>
        <rFont val="Times New Roman"/>
        <family val="1"/>
      </rPr>
      <t>3</t>
    </r>
  </si>
  <si>
    <r>
      <t>Debit</t>
    </r>
    <r>
      <rPr>
        <sz val="11"/>
        <rFont val="Times New Roman"/>
        <family val="1"/>
      </rPr>
      <t xml:space="preserve">  Accumulated Depreciation-Software &lt; $10M-Med Ctr (AGC 121470) Fund Source-</t>
    </r>
    <r>
      <rPr>
        <u val="single"/>
        <sz val="11"/>
        <rFont val="Times New Roman"/>
        <family val="1"/>
      </rPr>
      <t>Other</t>
    </r>
    <r>
      <rPr>
        <vertAlign val="superscript"/>
        <sz val="11"/>
        <rFont val="Times New Roman"/>
        <family val="1"/>
      </rPr>
      <t>3</t>
    </r>
  </si>
  <si>
    <r>
      <t>Credit</t>
    </r>
    <r>
      <rPr>
        <sz val="11"/>
        <rFont val="Times New Roman"/>
        <family val="1"/>
      </rPr>
      <t xml:space="preserve">  Fund Balance (TC 2543-Disposal of Cap Assets-Accum Depn-Software &lt; $10M-Med Ctr)</t>
    </r>
  </si>
  <si>
    <r>
      <t>Credit</t>
    </r>
    <r>
      <rPr>
        <sz val="11"/>
        <rFont val="Times New Roman"/>
        <family val="1"/>
      </rPr>
      <t xml:space="preserve">  Fund Balance (TC 2544-Disposal of Cap Assets-Accum Depn-Equipment-Med Ctr)</t>
    </r>
  </si>
  <si>
    <r>
      <t>Credit</t>
    </r>
    <r>
      <rPr>
        <sz val="11"/>
        <rFont val="Times New Roman"/>
        <family val="1"/>
      </rPr>
      <t xml:space="preserve">  Fund Balance (TC 2444-Disposal of Cap Assets-Accum Depn-Equipment-Campus)</t>
    </r>
  </si>
  <si>
    <r>
      <t>Credit</t>
    </r>
    <r>
      <rPr>
        <sz val="11"/>
        <rFont val="Times New Roman"/>
        <family val="1"/>
      </rPr>
      <t xml:space="preserve">  Fund Balance (TC 2445-Disposal of Cap Assets-Accum Depn-Intangible Assets-Campus)</t>
    </r>
  </si>
  <si>
    <r>
      <t>Credit</t>
    </r>
    <r>
      <rPr>
        <sz val="11"/>
        <rFont val="Times New Roman"/>
        <family val="1"/>
      </rPr>
      <t xml:space="preserve">  Fund Balance (TC 2545-Disposal of Cap Assets-Accum Depn-Intangible Assets-Med Ctr)</t>
    </r>
  </si>
  <si>
    <r>
      <t>Credit</t>
    </r>
    <r>
      <rPr>
        <sz val="11"/>
        <rFont val="Times New Roman"/>
        <family val="1"/>
      </rPr>
      <t xml:space="preserve">  Fund Balance (TC 2446-Disposal of Cap Assets-Accum Depn-Infrastructure Assets-Campus)</t>
    </r>
  </si>
  <si>
    <r>
      <t>Credit</t>
    </r>
    <r>
      <rPr>
        <sz val="11"/>
        <rFont val="Times New Roman"/>
        <family val="1"/>
      </rPr>
      <t xml:space="preserve">  Fund Balance (TC 2546-Disposal of Cap Assets-Accum Depn-Infrastructure Assets-Med Ctr)</t>
    </r>
  </si>
  <si>
    <r>
      <t>Write-Off Software Acquisition Value in the GL</t>
    </r>
    <r>
      <rPr>
        <b/>
        <i/>
        <vertAlign val="superscript"/>
        <sz val="11"/>
        <rFont val="Times New Roman"/>
        <family val="1"/>
      </rPr>
      <t>2 &amp; 3</t>
    </r>
  </si>
  <si>
    <r>
      <t>Debit</t>
    </r>
    <r>
      <rPr>
        <sz val="11"/>
        <rFont val="Times New Roman"/>
        <family val="1"/>
      </rPr>
      <t xml:space="preserve"> Fund Balance (TC 2424-Disposal of Cap Assets-Original Cost-Software &gt; $10M-Campus)</t>
    </r>
  </si>
  <si>
    <r>
      <t>Debit</t>
    </r>
    <r>
      <rPr>
        <sz val="11"/>
        <rFont val="Times New Roman"/>
        <family val="1"/>
      </rPr>
      <t xml:space="preserve"> Fund Balance (TC 2524-Disposal of Cap Assets-Original Cost-Software &gt; $10M-Med Ctr)</t>
    </r>
  </si>
  <si>
    <r>
      <t>Debit</t>
    </r>
    <r>
      <rPr>
        <sz val="11"/>
        <rFont val="Times New Roman"/>
        <family val="1"/>
      </rPr>
      <t xml:space="preserve"> Fund Balance (TC 2425-Disposal of Cap Assets-Original Cost-Software &lt; $10M-Campus)</t>
    </r>
  </si>
  <si>
    <r>
      <t>Debit</t>
    </r>
    <r>
      <rPr>
        <sz val="11"/>
        <rFont val="Times New Roman"/>
        <family val="1"/>
      </rPr>
      <t xml:space="preserve"> Fund Balance (TC 2525-Disposal of Cap Assets-Original Cost-Software &lt; $10M-Med Ctr)</t>
    </r>
  </si>
  <si>
    <r>
      <t>Credit</t>
    </r>
    <r>
      <rPr>
        <sz val="11"/>
        <rFont val="Times New Roman"/>
        <family val="1"/>
      </rPr>
      <t xml:space="preserve">  Software &gt; $10 M Campus (AGC 120440) Fund Source-</t>
    </r>
    <r>
      <rPr>
        <u val="single"/>
        <sz val="11"/>
        <rFont val="Times New Roman"/>
        <family val="1"/>
      </rPr>
      <t>Federal</t>
    </r>
  </si>
  <si>
    <r>
      <t>Credit</t>
    </r>
    <r>
      <rPr>
        <sz val="11"/>
        <rFont val="Times New Roman"/>
        <family val="1"/>
      </rPr>
      <t xml:space="preserve">  Software &gt; $10 M Campus (AGC 120440) Fund Source-</t>
    </r>
    <r>
      <rPr>
        <u val="single"/>
        <sz val="11"/>
        <rFont val="Times New Roman"/>
        <family val="1"/>
      </rPr>
      <t>Non-Federal</t>
    </r>
  </si>
  <si>
    <r>
      <t>Credit</t>
    </r>
    <r>
      <rPr>
        <sz val="11"/>
        <rFont val="Times New Roman"/>
        <family val="1"/>
      </rPr>
      <t xml:space="preserve">  Software &gt; $10 M Campus (AGC 120440) Fund Source-</t>
    </r>
    <r>
      <rPr>
        <u val="single"/>
        <sz val="11"/>
        <rFont val="Times New Roman"/>
        <family val="1"/>
      </rPr>
      <t>Other</t>
    </r>
  </si>
  <si>
    <r>
      <t>Credit</t>
    </r>
    <r>
      <rPr>
        <sz val="11"/>
        <rFont val="Times New Roman"/>
        <family val="1"/>
      </rPr>
      <t xml:space="preserve">  Software &gt; $10 M Med Ctr (AGC 120450) Fund Source-</t>
    </r>
    <r>
      <rPr>
        <u val="single"/>
        <sz val="11"/>
        <rFont val="Times New Roman"/>
        <family val="1"/>
      </rPr>
      <t>Federal</t>
    </r>
  </si>
  <si>
    <r>
      <t>Credit</t>
    </r>
    <r>
      <rPr>
        <sz val="11"/>
        <rFont val="Times New Roman"/>
        <family val="1"/>
      </rPr>
      <t xml:space="preserve">  Software &gt; $10 M Med Ctr (AGC 120450) Fund Source-</t>
    </r>
    <r>
      <rPr>
        <u val="single"/>
        <sz val="11"/>
        <rFont val="Times New Roman"/>
        <family val="1"/>
      </rPr>
      <t>Non-Federal</t>
    </r>
  </si>
  <si>
    <r>
      <t>Credit</t>
    </r>
    <r>
      <rPr>
        <sz val="11"/>
        <rFont val="Times New Roman"/>
        <family val="1"/>
      </rPr>
      <t xml:space="preserve">  Software &gt; $10 M Med Ctr (AGC 120450) Fund Source-</t>
    </r>
    <r>
      <rPr>
        <u val="single"/>
        <sz val="11"/>
        <rFont val="Times New Roman"/>
        <family val="1"/>
      </rPr>
      <t>Other</t>
    </r>
  </si>
  <si>
    <r>
      <t>Credit</t>
    </r>
    <r>
      <rPr>
        <sz val="11"/>
        <rFont val="Times New Roman"/>
        <family val="1"/>
      </rPr>
      <t xml:space="preserve">  Software &lt; $10 M Campus (AGC 120460) Fund Source-</t>
    </r>
    <r>
      <rPr>
        <u val="single"/>
        <sz val="11"/>
        <rFont val="Times New Roman"/>
        <family val="1"/>
      </rPr>
      <t>Federal</t>
    </r>
  </si>
  <si>
    <r>
      <t>Credit</t>
    </r>
    <r>
      <rPr>
        <sz val="11"/>
        <rFont val="Times New Roman"/>
        <family val="1"/>
      </rPr>
      <t xml:space="preserve">  Software &lt; $10 M Campus (AGC 120460) Fund Source-</t>
    </r>
    <r>
      <rPr>
        <u val="single"/>
        <sz val="11"/>
        <rFont val="Times New Roman"/>
        <family val="1"/>
      </rPr>
      <t>Non-Federal</t>
    </r>
  </si>
  <si>
    <r>
      <t>Credit</t>
    </r>
    <r>
      <rPr>
        <sz val="11"/>
        <rFont val="Times New Roman"/>
        <family val="1"/>
      </rPr>
      <t xml:space="preserve">  Software &lt; $10 M Campus (AGC 120460) Fund Source-</t>
    </r>
    <r>
      <rPr>
        <u val="single"/>
        <sz val="11"/>
        <rFont val="Times New Roman"/>
        <family val="1"/>
      </rPr>
      <t>Other</t>
    </r>
  </si>
  <si>
    <r>
      <t>Credit</t>
    </r>
    <r>
      <rPr>
        <sz val="11"/>
        <rFont val="Times New Roman"/>
        <family val="1"/>
      </rPr>
      <t xml:space="preserve">  Software &lt; $10 M Campus (AGC 120470) Fund Source-</t>
    </r>
    <r>
      <rPr>
        <u val="single"/>
        <sz val="11"/>
        <rFont val="Times New Roman"/>
        <family val="1"/>
      </rPr>
      <t>Federal</t>
    </r>
  </si>
  <si>
    <r>
      <t>Credit</t>
    </r>
    <r>
      <rPr>
        <sz val="11"/>
        <rFont val="Times New Roman"/>
        <family val="1"/>
      </rPr>
      <t xml:space="preserve">  Software &lt; $10 M Campus (AGC 120470) Fund Source-</t>
    </r>
    <r>
      <rPr>
        <u val="single"/>
        <sz val="11"/>
        <rFont val="Times New Roman"/>
        <family val="1"/>
      </rPr>
      <t>Non-Federal</t>
    </r>
  </si>
  <si>
    <t xml:space="preserve">NET-Endowments - Annuity &amp; Life Income </t>
  </si>
  <si>
    <r>
      <t xml:space="preserve">Change AGC Title </t>
    </r>
    <r>
      <rPr>
        <u val="single"/>
        <sz val="10"/>
        <rFont val="Times New Roman"/>
        <family val="1"/>
      </rPr>
      <t>FROM</t>
    </r>
    <r>
      <rPr>
        <sz val="10"/>
        <rFont val="Times New Roman"/>
        <family val="0"/>
      </rPr>
      <t xml:space="preserve"> CA-A/R-State Appropriation-Nonoperating, </t>
    </r>
    <r>
      <rPr>
        <u val="single"/>
        <sz val="10"/>
        <rFont val="Times New Roman"/>
        <family val="1"/>
      </rPr>
      <t>TO</t>
    </r>
    <r>
      <rPr>
        <sz val="10"/>
        <rFont val="Times New Roman"/>
        <family val="0"/>
      </rPr>
      <t xml:space="preserve"> CA-A/R-State Appropriation-Nonoperating-Capital</t>
    </r>
  </si>
  <si>
    <t>30-Jan-02 and 
20-Feb-02</t>
  </si>
  <si>
    <t>CA-A/R-State Appropriation-Nonoperating-Educational</t>
  </si>
  <si>
    <t>CA-Current Portion of Notes Receivable-Loans</t>
  </si>
  <si>
    <t>CA-Current Portion of Notes Receivable-Collections</t>
  </si>
  <si>
    <t>CA-Current Portion of Mortgages Receivable-Loans</t>
  </si>
  <si>
    <t>CA-Current Portion of Mortgages Receivable-Collections</t>
  </si>
  <si>
    <t>NA-Notes Receivable-Loans</t>
  </si>
  <si>
    <t>161320</t>
  </si>
  <si>
    <t>NA-Notes Receivable-Collections</t>
  </si>
  <si>
    <t>161400</t>
  </si>
  <si>
    <t>NA-Notes Receivable-Allow for Uncollectible</t>
  </si>
  <si>
    <t>111310</t>
  </si>
  <si>
    <t>111320</t>
  </si>
  <si>
    <t>111400</t>
  </si>
  <si>
    <t>101510</t>
  </si>
  <si>
    <t>NA-Mortgages Receivable-Loans</t>
  </si>
  <si>
    <t>101520</t>
  </si>
  <si>
    <t>NA-Mortgages Receivable-Collections</t>
  </si>
  <si>
    <t>101600</t>
  </si>
  <si>
    <t>NA-Mortgages Receivable-Allow for Uncollectible</t>
  </si>
  <si>
    <t>111510</t>
  </si>
  <si>
    <t>111520</t>
  </si>
  <si>
    <t>111600</t>
  </si>
  <si>
    <t>CL-Other-Self-Insurance</t>
  </si>
  <si>
    <t>164731</t>
  </si>
  <si>
    <t>CL-Other-Self Insurance-Medical Malpractice</t>
  </si>
  <si>
    <t>164732</t>
  </si>
  <si>
    <t>CL-Other-Self Insurance-General Auto &amp; Employment Liability (GAEL)</t>
  </si>
  <si>
    <t>164733</t>
  </si>
  <si>
    <t>CL-Other-Self Insurance-Workers Compensation</t>
  </si>
  <si>
    <t>164734</t>
  </si>
  <si>
    <t>CL-Other-Self Insurance-Employee Healthcare</t>
  </si>
  <si>
    <t>NL-Federal Refundable Loans</t>
  </si>
  <si>
    <t>NL-Self Insurance</t>
  </si>
  <si>
    <t>165201</t>
  </si>
  <si>
    <t>NL-Self Insurance-Medical Maplractice</t>
  </si>
  <si>
    <t>165202</t>
  </si>
  <si>
    <t>NL-Self Insurance-General Auto &amp; Employment Liability (GAEL)</t>
  </si>
  <si>
    <t>165203</t>
  </si>
  <si>
    <t>NL-Self Insurance-Workers Compensation</t>
  </si>
  <si>
    <t>165204</t>
  </si>
  <si>
    <t>NL-Self Insurance-Employee Healthcare</t>
  </si>
  <si>
    <r>
      <t xml:space="preserve">Change AGC Title </t>
    </r>
    <r>
      <rPr>
        <u val="single"/>
        <sz val="10"/>
        <rFont val="Times New Roman"/>
        <family val="1"/>
      </rPr>
      <t>FROM</t>
    </r>
    <r>
      <rPr>
        <sz val="10"/>
        <rFont val="Times New Roman"/>
        <family val="0"/>
      </rPr>
      <t xml:space="preserve"> CA-A/R-Medical Centers-Allow for Uncollectible, </t>
    </r>
    <r>
      <rPr>
        <u val="single"/>
        <sz val="10"/>
        <rFont val="Times New Roman"/>
        <family val="1"/>
      </rPr>
      <t>TO</t>
    </r>
    <r>
      <rPr>
        <sz val="10"/>
        <rFont val="Times New Roman"/>
        <family val="0"/>
      </rPr>
      <t xml:space="preserve"> CA-A/R-Medical Centers-Allow for Uncollectible-Bad Debts</t>
    </r>
  </si>
  <si>
    <t>CA-A/R-Medical Centers-Allow for Uncollectible-Contractual Allow</t>
  </si>
  <si>
    <t>CL-Other-A/P Commercial Paper-Interest Expense</t>
  </si>
  <si>
    <r>
      <t>Fund Group Legend:</t>
    </r>
    <r>
      <rPr>
        <sz val="9"/>
        <rFont val="Times New Roman"/>
        <family val="1"/>
      </rPr>
      <t xml:space="preserve"> CF=Current, UP=Unexpneded Plant, RI=Retirement of Indebtedness, IP=Investment in Plant, RR=Renewals &amp; Replacements, LN=Loan, ES=Endowment &amp; Similar, AE=Agency-Endowment, AC=Agency Current, 415=415(m)</t>
    </r>
  </si>
  <si>
    <t>Attachment 21—Account Group and Transaction Coding Changes-Statement of Reveneues, Expenses and Changes in Net Assets</t>
  </si>
  <si>
    <t>List of Changes to Exhibit 1a of IRM 150 from June 29, 2001 through March 11, 2002</t>
  </si>
  <si>
    <t>IRM 150 Update</t>
  </si>
  <si>
    <t>Old
Code</t>
  </si>
  <si>
    <t>New
Code</t>
  </si>
  <si>
    <t xml:space="preserve">
Code Title</t>
  </si>
  <si>
    <t>AG208200</t>
  </si>
  <si>
    <t>AG208271</t>
  </si>
  <si>
    <t>Unrealized Gains - STIP</t>
  </si>
  <si>
    <t>AG208272</t>
  </si>
  <si>
    <t>Unrealized Gains-Security Lending</t>
  </si>
  <si>
    <t>TC9011</t>
  </si>
  <si>
    <t>TC9013</t>
  </si>
  <si>
    <t>AG208273</t>
  </si>
  <si>
    <t>Unrealized Gains-Other Investments</t>
  </si>
  <si>
    <t>TC0130</t>
  </si>
  <si>
    <t>AG208281</t>
  </si>
  <si>
    <t>Gain or Loss on Sale of Investments - STIP</t>
  </si>
  <si>
    <t>AG208282</t>
  </si>
  <si>
    <t>Gain or Loss on Sale of Investments - Other Investments</t>
  </si>
  <si>
    <t>AG201300</t>
  </si>
  <si>
    <r>
      <t xml:space="preserve">Change AGC Title </t>
    </r>
    <r>
      <rPr>
        <u val="single"/>
        <sz val="10"/>
        <rFont val="Times New Roman"/>
        <family val="1"/>
      </rPr>
      <t>FROM</t>
    </r>
    <r>
      <rPr>
        <sz val="10"/>
        <rFont val="Times New Roman"/>
        <family val="0"/>
      </rPr>
      <t xml:space="preserve"> State of California - State Agencies, </t>
    </r>
    <r>
      <rPr>
        <u val="single"/>
        <sz val="10"/>
        <rFont val="Times New Roman"/>
        <family val="1"/>
      </rPr>
      <t>TO</t>
    </r>
    <r>
      <rPr>
        <sz val="10"/>
        <rFont val="Times New Roman"/>
        <family val="0"/>
      </rPr>
      <t xml:space="preserve"> State of California - Grants and Contracts</t>
    </r>
  </si>
  <si>
    <t>AG300140</t>
  </si>
  <si>
    <t>AG207330</t>
  </si>
  <si>
    <t>Sales &amp; Services - Contra - Aux. Ent. - Student Financial Aid</t>
  </si>
  <si>
    <t>AG208290</t>
  </si>
  <si>
    <t>Other Sources - Contra - Student Financial Aid</t>
  </si>
  <si>
    <t>IP</t>
  </si>
  <si>
    <t>TC2400</t>
  </si>
  <si>
    <r>
      <t xml:space="preserve">Change Transaction Code Title </t>
    </r>
    <r>
      <rPr>
        <u val="single"/>
        <sz val="10"/>
        <rFont val="Times New Roman"/>
        <family val="1"/>
      </rPr>
      <t>FROM</t>
    </r>
    <r>
      <rPr>
        <sz val="10"/>
        <rFont val="Times New Roman"/>
        <family val="0"/>
      </rPr>
      <t xml:space="preserve"> Depreciation, </t>
    </r>
    <r>
      <rPr>
        <u val="single"/>
        <sz val="10"/>
        <rFont val="Times New Roman"/>
        <family val="1"/>
      </rPr>
      <t>TO</t>
    </r>
    <r>
      <rPr>
        <sz val="10"/>
        <rFont val="Times New Roman"/>
        <family val="0"/>
      </rPr>
      <t xml:space="preserve"> Depreciation-Building &amp; Structures-Campus</t>
    </r>
  </si>
  <si>
    <t>TC2401</t>
  </si>
  <si>
    <t>Depreciation-General Improvements-Campus</t>
  </si>
  <si>
    <t>TC2402</t>
  </si>
  <si>
    <t>Depreciation-Software &gt; 10M-Campus</t>
  </si>
  <si>
    <t>TC2403</t>
  </si>
  <si>
    <t>Depreciation-Software &lt; 10M-Campus</t>
  </si>
  <si>
    <t>TC2404</t>
  </si>
  <si>
    <t>Depreciation-Equipment-Campus</t>
  </si>
  <si>
    <t>TC2405</t>
  </si>
  <si>
    <t>Depreciation-Library Materials &amp; Library Collections (exc. Rare books)</t>
  </si>
  <si>
    <t>TC2406</t>
  </si>
  <si>
    <t>Depreciation-Intangible Assets-Campus</t>
  </si>
  <si>
    <t>TC2407</t>
  </si>
  <si>
    <t>Depreciation-Infrastructure Assets-Campus</t>
  </si>
  <si>
    <t>TC1311</t>
  </si>
  <si>
    <t>Security Lending Revenue-Other</t>
  </si>
  <si>
    <t>TC1313</t>
  </si>
  <si>
    <t>TC1316</t>
  </si>
  <si>
    <t>TC8012</t>
  </si>
  <si>
    <t>AG171410</t>
  </si>
  <si>
    <t>AG598250</t>
  </si>
  <si>
    <t>TC2611</t>
  </si>
  <si>
    <t>Security Lending Expense</t>
  </si>
  <si>
    <t>TC2612</t>
  </si>
  <si>
    <t>TC2616</t>
  </si>
  <si>
    <t>TC8142</t>
  </si>
  <si>
    <t>AG598260</t>
  </si>
  <si>
    <t>TC2250</t>
  </si>
  <si>
    <r>
      <t xml:space="preserve">Payment of Interest on Construction and Pool Bonds (in Fund Group = UP </t>
    </r>
    <r>
      <rPr>
        <i/>
        <sz val="10"/>
        <rFont val="Times New Roman"/>
        <family val="1"/>
      </rPr>
      <t>only</t>
    </r>
    <r>
      <rPr>
        <sz val="10"/>
        <rFont val="Times New Roman"/>
        <family val="0"/>
      </rPr>
      <t xml:space="preserve">)
</t>
    </r>
    <r>
      <rPr>
        <i/>
        <sz val="10"/>
        <rFont val="Times New Roman"/>
        <family val="1"/>
      </rPr>
      <t>Note</t>
    </r>
    <r>
      <rPr>
        <sz val="10"/>
        <rFont val="Times New Roman"/>
        <family val="0"/>
      </rPr>
      <t>: No change to TC2250 = Payment of Interest on Capital Leases/Installment Purch in Fund Group = RI.</t>
    </r>
  </si>
  <si>
    <t>AG208274</t>
  </si>
  <si>
    <t>Unrealized Gains-Foreign Currency Contracts</t>
  </si>
  <si>
    <t>TC9018</t>
  </si>
  <si>
    <t>TC2411</t>
  </si>
  <si>
    <t>Disposal of Cap. Assets-Original Cost - Campus</t>
  </si>
  <si>
    <t>TC2412</t>
  </si>
  <si>
    <t>Disposal of Cap. Assets-Original Cost - Med Ctr</t>
  </si>
  <si>
    <t>TC2421</t>
  </si>
  <si>
    <r>
      <t xml:space="preserve">Change Transaction Code Title </t>
    </r>
    <r>
      <rPr>
        <u val="single"/>
        <sz val="10"/>
        <rFont val="Times New Roman"/>
        <family val="1"/>
      </rPr>
      <t>FROM</t>
    </r>
    <r>
      <rPr>
        <sz val="10"/>
        <rFont val="Times New Roman"/>
        <family val="0"/>
      </rPr>
      <t xml:space="preserve"> Disposal of Cap. Assets-Accum. Depn - Campus, </t>
    </r>
    <r>
      <rPr>
        <u val="single"/>
        <sz val="10"/>
        <rFont val="Times New Roman"/>
        <family val="1"/>
      </rPr>
      <t>TO</t>
    </r>
    <r>
      <rPr>
        <sz val="10"/>
        <rFont val="Times New Roman"/>
        <family val="0"/>
      </rPr>
      <t xml:space="preserve"> Disposal of Cap. Assets-Original Cost - Bldg &amp; Struct-Campus</t>
    </r>
  </si>
  <si>
    <t>TC2422</t>
  </si>
  <si>
    <r>
      <t xml:space="preserve">Change Transaction Code Title </t>
    </r>
    <r>
      <rPr>
        <u val="single"/>
        <sz val="10"/>
        <rFont val="Times New Roman"/>
        <family val="1"/>
      </rPr>
      <t>FROM</t>
    </r>
    <r>
      <rPr>
        <sz val="10"/>
        <rFont val="Times New Roman"/>
        <family val="0"/>
      </rPr>
      <t xml:space="preserve"> Disposal of Cap. Assets-Accum Depn - Med Ctr, </t>
    </r>
    <r>
      <rPr>
        <u val="single"/>
        <sz val="10"/>
        <rFont val="Times New Roman"/>
        <family val="1"/>
      </rPr>
      <t>TO</t>
    </r>
    <r>
      <rPr>
        <sz val="10"/>
        <rFont val="Times New Roman"/>
        <family val="0"/>
      </rPr>
      <t xml:space="preserve"> Disposal of Cap. Assets-Original Cost - Fixed Equip-Campus</t>
    </r>
  </si>
  <si>
    <t>TC2420</t>
  </si>
  <si>
    <t>Disposal of Cap. Assets-Original Cost - Real Estate-Campus</t>
  </si>
  <si>
    <t>TC2423</t>
  </si>
  <si>
    <t>Disposal of Cap. Assets-Original Cost - General Improvements-Campus</t>
  </si>
  <si>
    <t>TC2424</t>
  </si>
  <si>
    <t>Disposal of Cap. Assets-Original Cost - Software &gt; 10M-Campus</t>
  </si>
  <si>
    <t>TC2425</t>
  </si>
  <si>
    <t>Disposal of Cap. Assets-Original Cost - Software &lt; 10M-Campus</t>
  </si>
  <si>
    <t>TC2426</t>
  </si>
  <si>
    <t>Disposal of Cap. Assets-Original Cost - Equipment-Campus</t>
  </si>
  <si>
    <t>TC2427</t>
  </si>
  <si>
    <t>Disposal of Cap. Assets-Original Cost - Intangible Assets-Campus</t>
  </si>
  <si>
    <t>TC2428</t>
  </si>
  <si>
    <t>Disposal of Cap. Assets-Original Cost - Infrastructure Assets-Campus</t>
  </si>
  <si>
    <t>TC2429</t>
  </si>
  <si>
    <t>Disposal of Cap. Assets-Original Cost - Spec. Collect.-Exc Lib-Campus</t>
  </si>
  <si>
    <t>TC2440</t>
  </si>
  <si>
    <t>Disposal of Cap. Assets-Accum. Depn - Bldg &amp; Struct-Campus</t>
  </si>
  <si>
    <t>TC2441</t>
  </si>
  <si>
    <t>Disposal of Cap. Assets-Accum Depn - Gen Improvmnts-Campus</t>
  </si>
  <si>
    <t>TC2442</t>
  </si>
  <si>
    <t>Disposal of Cap. Assets-Accum Depn - Software &gt;10M-Campus</t>
  </si>
  <si>
    <t>TC2443</t>
  </si>
  <si>
    <t>Disposal of Cap. Assets-Accum Depn - Software &lt;10M-Campus</t>
  </si>
  <si>
    <t>TC2444</t>
  </si>
  <si>
    <t>Disposal of Cap. Assets-Accum Depn - Equipment-Campus</t>
  </si>
  <si>
    <t>TC2445</t>
  </si>
  <si>
    <t>Disposal of Cap. Assets-Accum Depn - Intangible Assets-Campus</t>
  </si>
  <si>
    <t>TC2446</t>
  </si>
  <si>
    <t>Disposal of Cap. Assets-Accum Depn - Infrastructure Assets-Campus</t>
  </si>
  <si>
    <t>TC1150</t>
  </si>
  <si>
    <t>Private Gifts - Real Estate-Campus</t>
  </si>
  <si>
    <t>TC1151</t>
  </si>
  <si>
    <t>Private Gifts - Buildings &amp; Structures-Campus</t>
  </si>
  <si>
    <t>TC1152</t>
  </si>
  <si>
    <t>Private Gifts - Fixed Equipment-Campus</t>
  </si>
  <si>
    <t>TC1153</t>
  </si>
  <si>
    <t>Private Gifts - General Improvements-Campus</t>
  </si>
  <si>
    <t>TC1154</t>
  </si>
  <si>
    <t>Private Gifts - Software &gt; 10M-Campus</t>
  </si>
  <si>
    <t>TC1155</t>
  </si>
  <si>
    <t>Private Gifts - Software &lt; 10M-Campus</t>
  </si>
  <si>
    <t>TC1156</t>
  </si>
  <si>
    <t>Private Gifts - Equipment-Campus</t>
  </si>
  <si>
    <t>TC1157</t>
  </si>
  <si>
    <t>Private Gifts - Library Material &amp; Library Collections (exc. Rare Books)</t>
  </si>
  <si>
    <t>TC1158</t>
  </si>
  <si>
    <t>Private Gifts - Library Rare Books &amp; Rare Book Collections</t>
  </si>
  <si>
    <t>TC1159</t>
  </si>
  <si>
    <t>Private Gifts - Intangible Assets-Campus</t>
  </si>
  <si>
    <t>TC1160</t>
  </si>
  <si>
    <t>Private Gifts - Infrastructure Assets-Campus</t>
  </si>
  <si>
    <t>TC1161</t>
  </si>
  <si>
    <t>Private Gifts - Special Collections-Excl Lib-Campus</t>
  </si>
  <si>
    <t>TC1480</t>
  </si>
  <si>
    <t>Other Additions - Real Estate-Campus</t>
  </si>
  <si>
    <t>TC1481</t>
  </si>
  <si>
    <t>Other Additions - Buildings &amp; Structures-Campus</t>
  </si>
  <si>
    <t>TC1482</t>
  </si>
  <si>
    <t>Other Additions - Fixed Equipment-Campus</t>
  </si>
  <si>
    <t>TC1483</t>
  </si>
  <si>
    <t>Other Additions - General Improvements-Campus</t>
  </si>
  <si>
    <t>TC1484</t>
  </si>
  <si>
    <t>Other Additions - Software &gt; 10M-Campus</t>
  </si>
  <si>
    <t>TC1485</t>
  </si>
  <si>
    <t>Other Additions - Software &lt; 10M-Campus</t>
  </si>
  <si>
    <t>TC1486</t>
  </si>
  <si>
    <t>Other Additions - Equipment-Campus</t>
  </si>
  <si>
    <t>TC1487</t>
  </si>
  <si>
    <t>Other Additions - Library Material &amp; Library Collections (exc. Rare Books)</t>
  </si>
  <si>
    <t>TC1488</t>
  </si>
  <si>
    <t>Other Additions - Library Rare Books &amp; Rare Book Collections</t>
  </si>
  <si>
    <t>TC1489</t>
  </si>
  <si>
    <t>Other Additions - Intangible Assets-Campus</t>
  </si>
  <si>
    <t>TC1490</t>
  </si>
  <si>
    <t>Other Additions - Infrastructure Assets-Campus</t>
  </si>
  <si>
    <t>TC1491</t>
  </si>
  <si>
    <t>Other Additions - Special Collections-Excl Lib-Campus</t>
  </si>
  <si>
    <t>OC9000 to OC9980</t>
  </si>
  <si>
    <r>
      <t xml:space="preserve">Non Capitalized Expenditures (in Fund Group = RR </t>
    </r>
    <r>
      <rPr>
        <i/>
        <sz val="10"/>
        <rFont val="Times New Roman"/>
        <family val="1"/>
      </rPr>
      <t>only</t>
    </r>
    <r>
      <rPr>
        <sz val="10"/>
        <rFont val="Times New Roman"/>
        <family val="0"/>
      </rPr>
      <t>)
Note: This change applies to Fund Group = RR. No change to this object code range in Fund Group = CF.</t>
    </r>
  </si>
  <si>
    <t>TC2301</t>
  </si>
  <si>
    <r>
      <t xml:space="preserve">Non Capitalized Expenditures (in Fund Group = RR </t>
    </r>
    <r>
      <rPr>
        <i/>
        <sz val="10"/>
        <rFont val="Times New Roman"/>
        <family val="1"/>
      </rPr>
      <t>only</t>
    </r>
    <r>
      <rPr>
        <sz val="10"/>
        <rFont val="Times New Roman"/>
        <family val="0"/>
      </rPr>
      <t>)</t>
    </r>
  </si>
  <si>
    <t>TC2500</t>
  </si>
  <si>
    <t>Depreciation-Building &amp; Structures-Med Ctr</t>
  </si>
  <si>
    <t>TC2501</t>
  </si>
  <si>
    <t>Depreciation-General Improvements-Med Ctr</t>
  </si>
  <si>
    <t>TC2502</t>
  </si>
  <si>
    <t>Depreciation-Software &gt; 10M-Med Ctr</t>
  </si>
  <si>
    <t>TC2503</t>
  </si>
  <si>
    <t>Depreciation-Software &lt; 10M-Med Ctr</t>
  </si>
  <si>
    <t>TC2504</t>
  </si>
  <si>
    <t>Depreciation-Equipment-Med Ctr</t>
  </si>
  <si>
    <t>TC2506</t>
  </si>
  <si>
    <t>Depreciation-Intangible Assets-Med Ctr</t>
  </si>
  <si>
    <t>TC2507</t>
  </si>
  <si>
    <t>The entry will be for the value of non-University owned equipment acquired or disposed from January 1, 2002 through June 30, 2002.</t>
  </si>
  <si>
    <r>
      <t>Attachment 14—Record the Capitalization and Disposal of Non-University Owned Equipment at June 30, 2002 in the FY 2002 General Ledgers</t>
    </r>
    <r>
      <rPr>
        <b/>
        <vertAlign val="superscript"/>
        <sz val="11"/>
        <rFont val="Times New Roman"/>
        <family val="1"/>
      </rPr>
      <t>1</t>
    </r>
    <r>
      <rPr>
        <b/>
        <sz val="11"/>
        <rFont val="Times New Roman"/>
        <family val="1"/>
      </rPr>
      <t xml:space="preserve">    </t>
    </r>
  </si>
  <si>
    <t>(Reference: IRM No. 22, Exhibit 7)</t>
  </si>
  <si>
    <r>
      <t>Exhibit 7—Record the Entry to Reclassify Capital Expenditures in Current Funds to Nonmandatory Transfers for the FYE June 30, 2002 in the General Ledgers</t>
    </r>
    <r>
      <rPr>
        <b/>
        <vertAlign val="superscript"/>
        <sz val="11"/>
        <rFont val="Times New Roman"/>
        <family val="1"/>
      </rPr>
      <t>1</t>
    </r>
  </si>
  <si>
    <r>
      <t>Journal Entry</t>
    </r>
    <r>
      <rPr>
        <b/>
        <vertAlign val="superscript"/>
        <sz val="11"/>
        <rFont val="Times New Roman"/>
        <family val="1"/>
      </rPr>
      <t>3</t>
    </r>
  </si>
  <si>
    <t>Los   Angeles-M</t>
  </si>
  <si>
    <t>Reclassify Capital Expenditures in Current Funds at 6/30/02 in the GL</t>
  </si>
  <si>
    <r>
      <t>Debit</t>
    </r>
    <r>
      <rPr>
        <sz val="11"/>
        <rFont val="Times New Roman"/>
        <family val="1"/>
      </rPr>
      <t xml:space="preserve">  Nonmandatory Transfer-Current Funds 119900-19990-0560</t>
    </r>
  </si>
  <si>
    <r>
      <t>Debit</t>
    </r>
    <r>
      <rPr>
        <sz val="11"/>
        <rFont val="Times New Roman"/>
        <family val="1"/>
      </rPr>
      <t xml:space="preserve">  Nonmandatory Transfer-Current Funds 119850-20399-0560</t>
    </r>
  </si>
  <si>
    <r>
      <t>Debit</t>
    </r>
    <r>
      <rPr>
        <sz val="11"/>
        <rFont val="Times New Roman"/>
        <family val="1"/>
      </rPr>
      <t xml:space="preserve">  Nonmandatory Transfer-Current Funds 119850-21099-0560</t>
    </r>
  </si>
  <si>
    <r>
      <t>Debit</t>
    </r>
    <r>
      <rPr>
        <sz val="11"/>
        <rFont val="Times New Roman"/>
        <family val="1"/>
      </rPr>
      <t xml:space="preserve">  Nonmandatory Transfer-Current Funds 119850-24999-0560</t>
    </r>
  </si>
  <si>
    <r>
      <t>Debit</t>
    </r>
    <r>
      <rPr>
        <sz val="11"/>
        <rFont val="Times New Roman"/>
        <family val="1"/>
      </rPr>
      <t xml:space="preserve">  Nonmandatory Transfer-Current Funds 119850-28999-0560</t>
    </r>
  </si>
  <si>
    <r>
      <t>Debit</t>
    </r>
    <r>
      <rPr>
        <sz val="11"/>
        <rFont val="Times New Roman"/>
        <family val="1"/>
      </rPr>
      <t xml:space="preserve">  Nonmandatory Transfer-Current Funds 119850-20799-0560</t>
    </r>
  </si>
  <si>
    <r>
      <t>Debit</t>
    </r>
    <r>
      <rPr>
        <sz val="11"/>
        <rFont val="Times New Roman"/>
        <family val="1"/>
      </rPr>
      <t xml:space="preserve">  Nonmandatory Transfer-Current Funds 119850-20999-0560</t>
    </r>
  </si>
  <si>
    <r>
      <t>Debit</t>
    </r>
    <r>
      <rPr>
        <sz val="11"/>
        <rFont val="Times New Roman"/>
        <family val="1"/>
      </rPr>
      <t xml:space="preserve">  Nonmandatory Transfer-Current Funds 119800-59999-0560</t>
    </r>
  </si>
  <si>
    <r>
      <t>Debit</t>
    </r>
    <r>
      <rPr>
        <sz val="11"/>
        <rFont val="Times New Roman"/>
        <family val="1"/>
      </rPr>
      <t xml:space="preserve">  Nonmandatory Transfer-Current Funds 119800-39999-0560</t>
    </r>
  </si>
  <si>
    <r>
      <t>Debit</t>
    </r>
    <r>
      <rPr>
        <sz val="11"/>
        <rFont val="Times New Roman"/>
        <family val="1"/>
      </rPr>
      <t xml:space="preserve">  Nonmandatory Transfer-Current Funds 119750-09597-0560</t>
    </r>
  </si>
  <si>
    <r>
      <t>Debit</t>
    </r>
    <r>
      <rPr>
        <sz val="11"/>
        <rFont val="Times New Roman"/>
        <family val="1"/>
      </rPr>
      <t xml:space="preserve">  Nonmandatory Transfer-Current Funds 119750-09598-0560</t>
    </r>
  </si>
  <si>
    <r>
      <t>Debit</t>
    </r>
    <r>
      <rPr>
        <sz val="11"/>
        <rFont val="Times New Roman"/>
        <family val="1"/>
      </rPr>
      <t xml:space="preserve">  Nonmandatory Transfer-Current Funds 119850-65999-0560</t>
    </r>
  </si>
  <si>
    <r>
      <t>Debit</t>
    </r>
    <r>
      <rPr>
        <sz val="11"/>
        <rFont val="Times New Roman"/>
        <family val="1"/>
      </rPr>
      <t xml:space="preserve">  Nonmandatory Transfer-Current Funds 119850-74998-0560</t>
    </r>
  </si>
  <si>
    <r>
      <t>Debit</t>
    </r>
    <r>
      <rPr>
        <sz val="11"/>
        <rFont val="Times New Roman"/>
        <family val="1"/>
      </rPr>
      <t xml:space="preserve">  Nonmandatory Transfer-Current Funds 119850-63999-0560</t>
    </r>
  </si>
  <si>
    <r>
      <t>Debit</t>
    </r>
    <r>
      <rPr>
        <sz val="11"/>
        <rFont val="Times New Roman"/>
        <family val="1"/>
      </rPr>
      <t xml:space="preserve">  Nonmandatory Transfer-Current Funds 119850-69997-0560</t>
    </r>
  </si>
  <si>
    <r>
      <t>Debit</t>
    </r>
    <r>
      <rPr>
        <sz val="11"/>
        <rFont val="Times New Roman"/>
        <family val="1"/>
      </rPr>
      <t xml:space="preserve">  Nonmandatory Transfer-Current Funds 119700-75999-0560</t>
    </r>
  </si>
  <si>
    <r>
      <t>Credit</t>
    </r>
    <r>
      <rPr>
        <sz val="11"/>
        <rFont val="Times New Roman"/>
        <family val="1"/>
      </rPr>
      <t xml:space="preserve">  Current Fund Expenditures Instruction Account-19990-4-9981</t>
    </r>
    <r>
      <rPr>
        <vertAlign val="superscript"/>
        <sz val="11"/>
        <rFont val="Times New Roman"/>
        <family val="1"/>
      </rPr>
      <t>2</t>
    </r>
    <r>
      <rPr>
        <sz val="11"/>
        <rFont val="Times New Roman"/>
        <family val="1"/>
      </rPr>
      <t xml:space="preserve"> </t>
    </r>
  </si>
  <si>
    <r>
      <t>Credit</t>
    </r>
    <r>
      <rPr>
        <sz val="11"/>
        <rFont val="Times New Roman"/>
        <family val="1"/>
      </rPr>
      <t xml:space="preserve">  Current Fund Expenditures Instruction Account-20399-4-9981</t>
    </r>
    <r>
      <rPr>
        <vertAlign val="superscript"/>
        <sz val="11"/>
        <rFont val="Times New Roman"/>
        <family val="1"/>
      </rPr>
      <t>2</t>
    </r>
    <r>
      <rPr>
        <sz val="11"/>
        <rFont val="Times New Roman"/>
        <family val="1"/>
      </rPr>
      <t xml:space="preserve"> </t>
    </r>
  </si>
  <si>
    <r>
      <t>Credit</t>
    </r>
    <r>
      <rPr>
        <sz val="11"/>
        <rFont val="Times New Roman"/>
        <family val="1"/>
      </rPr>
      <t xml:space="preserve">  Current Fund Expenditures Instruction Account-21099-4-9981</t>
    </r>
    <r>
      <rPr>
        <vertAlign val="superscript"/>
        <sz val="11"/>
        <rFont val="Times New Roman"/>
        <family val="1"/>
      </rPr>
      <t>2</t>
    </r>
    <r>
      <rPr>
        <sz val="11"/>
        <rFont val="Times New Roman"/>
        <family val="1"/>
      </rPr>
      <t xml:space="preserve"> </t>
    </r>
  </si>
  <si>
    <r>
      <t>Credit</t>
    </r>
    <r>
      <rPr>
        <sz val="11"/>
        <rFont val="Times New Roman"/>
        <family val="1"/>
      </rPr>
      <t xml:space="preserve">  Current Fund Expenditures Instruction Account-24999-4-9981</t>
    </r>
    <r>
      <rPr>
        <vertAlign val="superscript"/>
        <sz val="11"/>
        <rFont val="Times New Roman"/>
        <family val="1"/>
      </rPr>
      <t>2</t>
    </r>
    <r>
      <rPr>
        <sz val="11"/>
        <rFont val="Times New Roman"/>
        <family val="1"/>
      </rPr>
      <t xml:space="preserve"> </t>
    </r>
  </si>
  <si>
    <r>
      <t>Credit</t>
    </r>
    <r>
      <rPr>
        <sz val="11"/>
        <rFont val="Times New Roman"/>
        <family val="1"/>
      </rPr>
      <t xml:space="preserve">  Current Fund Expenditures Instruction Account-28999-4-9981</t>
    </r>
    <r>
      <rPr>
        <vertAlign val="superscript"/>
        <sz val="11"/>
        <rFont val="Times New Roman"/>
        <family val="1"/>
      </rPr>
      <t xml:space="preserve">2 </t>
    </r>
  </si>
  <si>
    <r>
      <t>Credit</t>
    </r>
    <r>
      <rPr>
        <sz val="11"/>
        <rFont val="Times New Roman"/>
        <family val="1"/>
      </rPr>
      <t xml:space="preserve">  Current Fund Expenditures Instruction Account-20799-4-9981</t>
    </r>
    <r>
      <rPr>
        <vertAlign val="superscript"/>
        <sz val="11"/>
        <rFont val="Times New Roman"/>
        <family val="1"/>
      </rPr>
      <t xml:space="preserve">2 </t>
    </r>
  </si>
  <si>
    <r>
      <t>Credit</t>
    </r>
    <r>
      <rPr>
        <sz val="11"/>
        <rFont val="Times New Roman"/>
        <family val="1"/>
      </rPr>
      <t xml:space="preserve">  Current Fund Expenditures Instruction Account-20999-4-9981</t>
    </r>
    <r>
      <rPr>
        <vertAlign val="superscript"/>
        <sz val="11"/>
        <rFont val="Times New Roman"/>
        <family val="1"/>
      </rPr>
      <t xml:space="preserve">2  </t>
    </r>
  </si>
  <si>
    <r>
      <t>Credit</t>
    </r>
    <r>
      <rPr>
        <sz val="11"/>
        <rFont val="Times New Roman"/>
        <family val="1"/>
      </rPr>
      <t xml:space="preserve">  Current Fund Expenditures Instruction Account-59999-4-9981</t>
    </r>
    <r>
      <rPr>
        <vertAlign val="superscript"/>
        <sz val="11"/>
        <rFont val="Times New Roman"/>
        <family val="1"/>
      </rPr>
      <t xml:space="preserve">2 </t>
    </r>
  </si>
  <si>
    <r>
      <t>Credit</t>
    </r>
    <r>
      <rPr>
        <sz val="11"/>
        <rFont val="Times New Roman"/>
        <family val="1"/>
      </rPr>
      <t xml:space="preserve">  Current Fund Expenditures Instruction Account-39999-4-9981</t>
    </r>
    <r>
      <rPr>
        <vertAlign val="superscript"/>
        <sz val="11"/>
        <rFont val="Times New Roman"/>
        <family val="1"/>
      </rPr>
      <t xml:space="preserve">2 </t>
    </r>
  </si>
  <si>
    <r>
      <t>Credit</t>
    </r>
    <r>
      <rPr>
        <sz val="11"/>
        <rFont val="Times New Roman"/>
        <family val="1"/>
      </rPr>
      <t xml:space="preserve">  Current Fund Expenditures Instruction Account-09597-4-9981</t>
    </r>
    <r>
      <rPr>
        <vertAlign val="superscript"/>
        <sz val="11"/>
        <rFont val="Times New Roman"/>
        <family val="1"/>
      </rPr>
      <t xml:space="preserve">2 </t>
    </r>
  </si>
  <si>
    <r>
      <t>Credit</t>
    </r>
    <r>
      <rPr>
        <sz val="11"/>
        <rFont val="Times New Roman"/>
        <family val="1"/>
      </rPr>
      <t xml:space="preserve">  Current Fund Expenditures Instruction Account-09598-4-9981</t>
    </r>
    <r>
      <rPr>
        <vertAlign val="superscript"/>
        <sz val="11"/>
        <rFont val="Times New Roman"/>
        <family val="1"/>
      </rPr>
      <t xml:space="preserve">2 </t>
    </r>
  </si>
  <si>
    <r>
      <t>Credit</t>
    </r>
    <r>
      <rPr>
        <sz val="11"/>
        <rFont val="Times New Roman"/>
        <family val="1"/>
      </rPr>
      <t xml:space="preserve">  Current Fund Expenditures Instruction Account-65999-4-9981</t>
    </r>
    <r>
      <rPr>
        <vertAlign val="superscript"/>
        <sz val="11"/>
        <rFont val="Times New Roman"/>
        <family val="1"/>
      </rPr>
      <t xml:space="preserve">2 </t>
    </r>
  </si>
  <si>
    <r>
      <t>Credit</t>
    </r>
    <r>
      <rPr>
        <sz val="11"/>
        <rFont val="Times New Roman"/>
        <family val="1"/>
      </rPr>
      <t xml:space="preserve">  Current Fund Expenditures Instruction Account-74998-4-9981</t>
    </r>
    <r>
      <rPr>
        <vertAlign val="superscript"/>
        <sz val="11"/>
        <rFont val="Times New Roman"/>
        <family val="1"/>
      </rPr>
      <t xml:space="preserve">2 </t>
    </r>
  </si>
  <si>
    <r>
      <t>Credit</t>
    </r>
    <r>
      <rPr>
        <sz val="11"/>
        <rFont val="Times New Roman"/>
        <family val="1"/>
      </rPr>
      <t xml:space="preserve">  Current Fund Expenditures Instruction Account-63999-4-9981</t>
    </r>
    <r>
      <rPr>
        <vertAlign val="superscript"/>
        <sz val="11"/>
        <rFont val="Times New Roman"/>
        <family val="1"/>
      </rPr>
      <t xml:space="preserve">2 </t>
    </r>
  </si>
  <si>
    <r>
      <t>Credit</t>
    </r>
    <r>
      <rPr>
        <sz val="11"/>
        <rFont val="Times New Roman"/>
        <family val="1"/>
      </rPr>
      <t xml:space="preserve">  Current Fund Expenditures Instruction Account-69997-4-9981</t>
    </r>
    <r>
      <rPr>
        <vertAlign val="superscript"/>
        <sz val="11"/>
        <rFont val="Times New Roman"/>
        <family val="1"/>
      </rPr>
      <t xml:space="preserve">2 </t>
    </r>
  </si>
  <si>
    <r>
      <t>Credit</t>
    </r>
    <r>
      <rPr>
        <sz val="11"/>
        <rFont val="Times New Roman"/>
        <family val="1"/>
      </rPr>
      <t xml:space="preserve">  Current Fund Expenditures Instruction Account-75999-4-9981</t>
    </r>
    <r>
      <rPr>
        <vertAlign val="superscript"/>
        <sz val="11"/>
        <rFont val="Times New Roman"/>
        <family val="1"/>
      </rPr>
      <t>2</t>
    </r>
  </si>
  <si>
    <r>
      <t>Credit</t>
    </r>
    <r>
      <rPr>
        <sz val="11"/>
        <rFont val="Times New Roman"/>
        <family val="1"/>
      </rPr>
      <t xml:space="preserve">  Current Fund Expenditures Research Account-19990-4-9981</t>
    </r>
    <r>
      <rPr>
        <vertAlign val="superscript"/>
        <sz val="11"/>
        <rFont val="Times New Roman"/>
        <family val="1"/>
      </rPr>
      <t xml:space="preserve">2 </t>
    </r>
  </si>
  <si>
    <r>
      <t>Credit</t>
    </r>
    <r>
      <rPr>
        <sz val="11"/>
        <rFont val="Times New Roman"/>
        <family val="1"/>
      </rPr>
      <t xml:space="preserve">  Current Fund Expenditures Research Account-20399-4-9981</t>
    </r>
    <r>
      <rPr>
        <vertAlign val="superscript"/>
        <sz val="11"/>
        <rFont val="Times New Roman"/>
        <family val="1"/>
      </rPr>
      <t>2</t>
    </r>
  </si>
  <si>
    <r>
      <t>Credit</t>
    </r>
    <r>
      <rPr>
        <sz val="11"/>
        <rFont val="Times New Roman"/>
        <family val="1"/>
      </rPr>
      <t xml:space="preserve">  Current Fund Expenditures Research Account-21099-4-9981</t>
    </r>
    <r>
      <rPr>
        <vertAlign val="superscript"/>
        <sz val="11"/>
        <rFont val="Times New Roman"/>
        <family val="1"/>
      </rPr>
      <t>2</t>
    </r>
  </si>
  <si>
    <r>
      <t>Credit</t>
    </r>
    <r>
      <rPr>
        <sz val="11"/>
        <rFont val="Times New Roman"/>
        <family val="1"/>
      </rPr>
      <t xml:space="preserve">  Current Fund Expenditures Research Account-24999-4-9981</t>
    </r>
    <r>
      <rPr>
        <vertAlign val="superscript"/>
        <sz val="11"/>
        <rFont val="Times New Roman"/>
        <family val="1"/>
      </rPr>
      <t xml:space="preserve">2 </t>
    </r>
  </si>
  <si>
    <r>
      <t>Credit</t>
    </r>
    <r>
      <rPr>
        <sz val="11"/>
        <rFont val="Times New Roman"/>
        <family val="1"/>
      </rPr>
      <t xml:space="preserve">  Current Fund Expenditures Research Account-28999-4-9981</t>
    </r>
    <r>
      <rPr>
        <vertAlign val="superscript"/>
        <sz val="11"/>
        <rFont val="Times New Roman"/>
        <family val="1"/>
      </rPr>
      <t>2</t>
    </r>
  </si>
  <si>
    <r>
      <t>Credit</t>
    </r>
    <r>
      <rPr>
        <sz val="11"/>
        <rFont val="Times New Roman"/>
        <family val="1"/>
      </rPr>
      <t xml:space="preserve">  Current Fund Expenditures Research Account-20799-4-9981</t>
    </r>
    <r>
      <rPr>
        <vertAlign val="superscript"/>
        <sz val="11"/>
        <rFont val="Times New Roman"/>
        <family val="1"/>
      </rPr>
      <t xml:space="preserve">2 </t>
    </r>
  </si>
  <si>
    <r>
      <t>Credit</t>
    </r>
    <r>
      <rPr>
        <sz val="11"/>
        <rFont val="Times New Roman"/>
        <family val="1"/>
      </rPr>
      <t xml:space="preserve">  Current Fund Expenditures Research Account-20999-4-9981</t>
    </r>
    <r>
      <rPr>
        <vertAlign val="superscript"/>
        <sz val="11"/>
        <rFont val="Times New Roman"/>
        <family val="1"/>
      </rPr>
      <t>2</t>
    </r>
  </si>
  <si>
    <r>
      <t>Credit</t>
    </r>
    <r>
      <rPr>
        <sz val="11"/>
        <rFont val="Times New Roman"/>
        <family val="1"/>
      </rPr>
      <t xml:space="preserve">  Current Fund Expenditures Research Account-59999-4-9981</t>
    </r>
    <r>
      <rPr>
        <vertAlign val="superscript"/>
        <sz val="11"/>
        <rFont val="Times New Roman"/>
        <family val="1"/>
      </rPr>
      <t xml:space="preserve">2 </t>
    </r>
  </si>
  <si>
    <r>
      <t>Credit</t>
    </r>
    <r>
      <rPr>
        <sz val="11"/>
        <rFont val="Times New Roman"/>
        <family val="1"/>
      </rPr>
      <t xml:space="preserve">  Current Fund Expenditures Research Account-39999-4-9981</t>
    </r>
    <r>
      <rPr>
        <vertAlign val="superscript"/>
        <sz val="11"/>
        <rFont val="Times New Roman"/>
        <family val="1"/>
      </rPr>
      <t>2</t>
    </r>
  </si>
  <si>
    <r>
      <t>Credit</t>
    </r>
    <r>
      <rPr>
        <sz val="11"/>
        <rFont val="Times New Roman"/>
        <family val="1"/>
      </rPr>
      <t xml:space="preserve">  Current Fund Expenditures Research Account-09597-4-9981</t>
    </r>
    <r>
      <rPr>
        <vertAlign val="superscript"/>
        <sz val="11"/>
        <rFont val="Times New Roman"/>
        <family val="1"/>
      </rPr>
      <t xml:space="preserve">2 </t>
    </r>
  </si>
  <si>
    <r>
      <t>Credit</t>
    </r>
    <r>
      <rPr>
        <sz val="11"/>
        <rFont val="Times New Roman"/>
        <family val="1"/>
      </rPr>
      <t xml:space="preserve">  Current Fund Expenditures Research Account-09598-4-9981</t>
    </r>
    <r>
      <rPr>
        <vertAlign val="superscript"/>
        <sz val="11"/>
        <rFont val="Times New Roman"/>
        <family val="1"/>
      </rPr>
      <t xml:space="preserve">2 </t>
    </r>
  </si>
  <si>
    <r>
      <t>Credit</t>
    </r>
    <r>
      <rPr>
        <sz val="11"/>
        <rFont val="Times New Roman"/>
        <family val="1"/>
      </rPr>
      <t xml:space="preserve">  Current Fund Expenditures Research Account-65999-4-9981</t>
    </r>
    <r>
      <rPr>
        <vertAlign val="superscript"/>
        <sz val="11"/>
        <rFont val="Times New Roman"/>
        <family val="1"/>
      </rPr>
      <t xml:space="preserve">2 </t>
    </r>
  </si>
  <si>
    <r>
      <t>Credit</t>
    </r>
    <r>
      <rPr>
        <sz val="11"/>
        <rFont val="Times New Roman"/>
        <family val="1"/>
      </rPr>
      <t xml:space="preserve">  Current Fund Expenditures Research Account-74998-4-9981</t>
    </r>
    <r>
      <rPr>
        <vertAlign val="superscript"/>
        <sz val="11"/>
        <rFont val="Times New Roman"/>
        <family val="1"/>
      </rPr>
      <t>2</t>
    </r>
  </si>
  <si>
    <r>
      <t>Credit</t>
    </r>
    <r>
      <rPr>
        <sz val="11"/>
        <rFont val="Times New Roman"/>
        <family val="1"/>
      </rPr>
      <t xml:space="preserve">  Current Fund Expenditures Research Account-63999-4-9981</t>
    </r>
    <r>
      <rPr>
        <vertAlign val="superscript"/>
        <sz val="11"/>
        <rFont val="Times New Roman"/>
        <family val="1"/>
      </rPr>
      <t>2</t>
    </r>
  </si>
  <si>
    <r>
      <t>Credit</t>
    </r>
    <r>
      <rPr>
        <sz val="11"/>
        <rFont val="Times New Roman"/>
        <family val="1"/>
      </rPr>
      <t xml:space="preserve">  Current Fund Expenditures Research Account-69997-4-9981</t>
    </r>
    <r>
      <rPr>
        <vertAlign val="superscript"/>
        <sz val="11"/>
        <rFont val="Times New Roman"/>
        <family val="1"/>
      </rPr>
      <t>2</t>
    </r>
  </si>
  <si>
    <r>
      <t>Credit</t>
    </r>
    <r>
      <rPr>
        <sz val="11"/>
        <rFont val="Times New Roman"/>
        <family val="1"/>
      </rPr>
      <t xml:space="preserve">  Current Fund Expenditures Research Account-75999-4-9981</t>
    </r>
    <r>
      <rPr>
        <vertAlign val="superscript"/>
        <sz val="11"/>
        <rFont val="Times New Roman"/>
        <family val="1"/>
      </rPr>
      <t>2</t>
    </r>
  </si>
  <si>
    <r>
      <t>Credit</t>
    </r>
    <r>
      <rPr>
        <sz val="11"/>
        <rFont val="Times New Roman"/>
        <family val="1"/>
      </rPr>
      <t xml:space="preserve">  Current Fund Expenditures Public Service Account-19990-4-9981</t>
    </r>
    <r>
      <rPr>
        <vertAlign val="superscript"/>
        <sz val="11"/>
        <rFont val="Times New Roman"/>
        <family val="1"/>
      </rPr>
      <t>2</t>
    </r>
  </si>
  <si>
    <r>
      <t>Credit</t>
    </r>
    <r>
      <rPr>
        <sz val="11"/>
        <rFont val="Times New Roman"/>
        <family val="1"/>
      </rPr>
      <t xml:space="preserve">  Current Fund Expenditures Public Service Account-20399-4-9981</t>
    </r>
    <r>
      <rPr>
        <vertAlign val="superscript"/>
        <sz val="11"/>
        <rFont val="Times New Roman"/>
        <family val="1"/>
      </rPr>
      <t>2</t>
    </r>
  </si>
  <si>
    <r>
      <t>Credit</t>
    </r>
    <r>
      <rPr>
        <sz val="11"/>
        <rFont val="Times New Roman"/>
        <family val="1"/>
      </rPr>
      <t xml:space="preserve">  Current Fund Expenditures Public Service Account-21099-4-9981</t>
    </r>
    <r>
      <rPr>
        <vertAlign val="superscript"/>
        <sz val="11"/>
        <rFont val="Times New Roman"/>
        <family val="1"/>
      </rPr>
      <t>2</t>
    </r>
  </si>
  <si>
    <r>
      <t>Credit</t>
    </r>
    <r>
      <rPr>
        <sz val="11"/>
        <rFont val="Times New Roman"/>
        <family val="1"/>
      </rPr>
      <t xml:space="preserve">  Current Fund Expenditures Public Service Account-24999-4-9981</t>
    </r>
    <r>
      <rPr>
        <vertAlign val="superscript"/>
        <sz val="11"/>
        <rFont val="Times New Roman"/>
        <family val="1"/>
      </rPr>
      <t>2</t>
    </r>
  </si>
  <si>
    <r>
      <t>Credit</t>
    </r>
    <r>
      <rPr>
        <sz val="11"/>
        <rFont val="Times New Roman"/>
        <family val="1"/>
      </rPr>
      <t xml:space="preserve">  Current Fund Expenditures Public Service Account-28999-4-9981</t>
    </r>
    <r>
      <rPr>
        <vertAlign val="superscript"/>
        <sz val="11"/>
        <rFont val="Times New Roman"/>
        <family val="1"/>
      </rPr>
      <t>2</t>
    </r>
  </si>
  <si>
    <r>
      <t>Credit</t>
    </r>
    <r>
      <rPr>
        <sz val="11"/>
        <rFont val="Times New Roman"/>
        <family val="1"/>
      </rPr>
      <t xml:space="preserve">  Current Fund Expenditures Public Service Account-20799-4-9981</t>
    </r>
    <r>
      <rPr>
        <vertAlign val="superscript"/>
        <sz val="11"/>
        <rFont val="Times New Roman"/>
        <family val="1"/>
      </rPr>
      <t>2</t>
    </r>
  </si>
  <si>
    <r>
      <t>Credit</t>
    </r>
    <r>
      <rPr>
        <sz val="11"/>
        <rFont val="Times New Roman"/>
        <family val="1"/>
      </rPr>
      <t xml:space="preserve">  Current Fund Expenditures Public Service Account-20999-4-9981</t>
    </r>
    <r>
      <rPr>
        <vertAlign val="superscript"/>
        <sz val="11"/>
        <rFont val="Times New Roman"/>
        <family val="1"/>
      </rPr>
      <t>2</t>
    </r>
  </si>
  <si>
    <r>
      <t>Credit</t>
    </r>
    <r>
      <rPr>
        <sz val="11"/>
        <rFont val="Times New Roman"/>
        <family val="1"/>
      </rPr>
      <t xml:space="preserve">  Current Fund Expenditures Public Service Account-59999-4-9981</t>
    </r>
    <r>
      <rPr>
        <vertAlign val="superscript"/>
        <sz val="11"/>
        <rFont val="Times New Roman"/>
        <family val="1"/>
      </rPr>
      <t>2</t>
    </r>
  </si>
  <si>
    <r>
      <t>Credit</t>
    </r>
    <r>
      <rPr>
        <sz val="11"/>
        <rFont val="Times New Roman"/>
        <family val="1"/>
      </rPr>
      <t xml:space="preserve">  Current Fund Expenditures Public Service Account-39999-4-9981</t>
    </r>
    <r>
      <rPr>
        <vertAlign val="superscript"/>
        <sz val="11"/>
        <rFont val="Times New Roman"/>
        <family val="1"/>
      </rPr>
      <t>2</t>
    </r>
  </si>
  <si>
    <r>
      <t>Credit</t>
    </r>
    <r>
      <rPr>
        <sz val="11"/>
        <rFont val="Times New Roman"/>
        <family val="1"/>
      </rPr>
      <t xml:space="preserve">  Current Fund Expenditures Public Service Account-09597-4-9981</t>
    </r>
    <r>
      <rPr>
        <vertAlign val="superscript"/>
        <sz val="11"/>
        <rFont val="Times New Roman"/>
        <family val="1"/>
      </rPr>
      <t>2</t>
    </r>
  </si>
  <si>
    <t>Attachment 20—Account Group Coding Changes-Statement of Net Assets</t>
  </si>
  <si>
    <t>List of Changes to Exhibit 1a of IRM 125 from June 29, 2001 through March 11, 2002</t>
  </si>
  <si>
    <t>IRM 125 Update</t>
  </si>
  <si>
    <t xml:space="preserve">
Change</t>
  </si>
  <si>
    <t>Fund Group</t>
  </si>
  <si>
    <t>Old 
AGC</t>
  </si>
  <si>
    <t>New 
AGC</t>
  </si>
  <si>
    <t xml:space="preserve">
New AGC Title</t>
  </si>
  <si>
    <t>Add</t>
  </si>
  <si>
    <t>CF</t>
  </si>
  <si>
    <t>CA-Current Portion of Notes Receivable-Allow for Uncollectible</t>
  </si>
  <si>
    <t>LN</t>
  </si>
  <si>
    <t>CA-Current Portion of Mortgages Receivable-Allow for Uncollectible</t>
  </si>
  <si>
    <t>From/To</t>
  </si>
  <si>
    <r>
      <t xml:space="preserve">Change AGC Title </t>
    </r>
    <r>
      <rPr>
        <u val="single"/>
        <sz val="10"/>
        <rFont val="Times New Roman"/>
        <family val="1"/>
      </rPr>
      <t>FROM</t>
    </r>
    <r>
      <rPr>
        <sz val="10"/>
        <rFont val="Times New Roman"/>
        <family val="0"/>
      </rPr>
      <t xml:space="preserve"> CL-A/P-Investment Purchases, </t>
    </r>
    <r>
      <rPr>
        <u val="single"/>
        <sz val="10"/>
        <rFont val="Times New Roman"/>
        <family val="1"/>
      </rPr>
      <t>TO</t>
    </r>
    <r>
      <rPr>
        <sz val="10"/>
        <rFont val="Times New Roman"/>
        <family val="0"/>
      </rPr>
      <t xml:space="preserve"> CL-A/P-Other Investment Purchases</t>
    </r>
  </si>
  <si>
    <t>UP</t>
  </si>
  <si>
    <t>RI</t>
  </si>
  <si>
    <t>RR</t>
  </si>
  <si>
    <t>ES</t>
  </si>
  <si>
    <t>AE</t>
  </si>
  <si>
    <r>
      <t xml:space="preserve">Change AGC Title </t>
    </r>
    <r>
      <rPr>
        <u val="single"/>
        <sz val="10"/>
        <rFont val="Times New Roman"/>
        <family val="1"/>
      </rPr>
      <t>FROM</t>
    </r>
    <r>
      <rPr>
        <sz val="10"/>
        <rFont val="Times New Roman"/>
        <family val="0"/>
      </rPr>
      <t xml:space="preserve"> CL-A/P-Investment Purchases-Settlement, </t>
    </r>
    <r>
      <rPr>
        <u val="single"/>
        <sz val="10"/>
        <rFont val="Times New Roman"/>
        <family val="1"/>
      </rPr>
      <t>TO</t>
    </r>
    <r>
      <rPr>
        <sz val="10"/>
        <rFont val="Times New Roman"/>
        <family val="0"/>
      </rPr>
      <t xml:space="preserve"> CL-A/P-Other Investment Purchases-Settlement</t>
    </r>
  </si>
  <si>
    <t>Delete</t>
  </si>
  <si>
    <t>CA-Investment of Cash Collateral</t>
  </si>
  <si>
    <t>NA-Investment of Cash Collateral</t>
  </si>
  <si>
    <t>CL-Collateral Held for Security Lending</t>
  </si>
  <si>
    <t>None</t>
  </si>
  <si>
    <t>CL-Other-A/P LTD-Interest Expense</t>
  </si>
  <si>
    <t>MED. CTR. - REPAYMENT OF PRINCIPAL ON BANK LOANS</t>
  </si>
  <si>
    <t>RI 2145</t>
  </si>
  <si>
    <t>IP 3528</t>
  </si>
  <si>
    <t>MED. CTR. - REPAYMENT OF PRINCIPAL ON BONDS</t>
  </si>
  <si>
    <t>RI 2150</t>
  </si>
  <si>
    <t>IP 3529</t>
  </si>
  <si>
    <t>MED. CTR. - REPAYMENT OF PRINCIPAL ON CAPITAL LEASES/INSTALLMENT PURCH</t>
  </si>
  <si>
    <t>RI 2155</t>
  </si>
  <si>
    <t>IP 3530</t>
  </si>
  <si>
    <t>MED. CTR. - REPAYMENT OF PRINCIPAL ON OTHER</t>
  </si>
  <si>
    <t>RI 2165</t>
  </si>
  <si>
    <t>IP 3531</t>
  </si>
  <si>
    <t>OTHER - REPAYMENT OF PRINCIPAL ON ADVANCES</t>
  </si>
  <si>
    <t>RI 2170</t>
  </si>
  <si>
    <t>IP 3532</t>
  </si>
  <si>
    <t>OTHER - REPAYMENT OF PRINCIPAL ON BANK LOANS</t>
  </si>
  <si>
    <t>RI 2173</t>
  </si>
  <si>
    <t>IP 3533</t>
  </si>
  <si>
    <t>OTHER - REPAYMENT OF PRINCIPAL ON TAX EXEMPT CP</t>
  </si>
  <si>
    <t>RI 2174</t>
  </si>
  <si>
    <t>IP 3534</t>
  </si>
  <si>
    <t>OTHER - REPAYMENT OF PRINCIPAL ON TAXABLE CP</t>
  </si>
  <si>
    <t>RI 2175</t>
  </si>
  <si>
    <t>IP 3535</t>
  </si>
  <si>
    <t>OTHER - REPAYMENT OF PRINCIPAL ON BONDS</t>
  </si>
  <si>
    <t>RI 2180</t>
  </si>
  <si>
    <t>IP 3536</t>
  </si>
  <si>
    <t>OTHER - REPAYMENT OF PRINCIPAL ON CAPITAL LEASES/INSTALLMENT PURCH</t>
  </si>
  <si>
    <t>RI 2185</t>
  </si>
  <si>
    <t>IP 3537</t>
  </si>
  <si>
    <t>OTHER - REPAYMENT OF PRINCIPAL ON OTHER</t>
  </si>
  <si>
    <t>RI 2190</t>
  </si>
  <si>
    <t>IP 3538</t>
  </si>
  <si>
    <t>OTHER - REPAYMENTOF PRINCIPAL ON STATE CAPITAL LEASES</t>
  </si>
  <si>
    <t>RI 2191</t>
  </si>
  <si>
    <t>IP 3539</t>
  </si>
  <si>
    <t>OTHER - REPAYMENT OF PRINCIPAL ON STATE ENERGY EFF BONDS</t>
  </si>
  <si>
    <t>INVESTED IN PLANT</t>
  </si>
  <si>
    <t>n/a</t>
  </si>
  <si>
    <t>IP 4300</t>
  </si>
  <si>
    <t>TRANSFER - REAL ESTATE-CAMPUS</t>
  </si>
  <si>
    <t>IP 4400</t>
  </si>
  <si>
    <t>TRANSFER - REAL ESTATE-MED CTR</t>
  </si>
  <si>
    <t>IP 4301</t>
  </si>
  <si>
    <t>TRANSFER - BUILDING &amp; STRUCTURES-CAMPUS</t>
  </si>
  <si>
    <t>IP 4401</t>
  </si>
  <si>
    <t>TRANSFER - BUILDING &amp; STRUCTURES-MED CTR</t>
  </si>
  <si>
    <t>IP 4302</t>
  </si>
  <si>
    <t>TRANSFER - FIXED EQUIPMENT-CAMPUS</t>
  </si>
  <si>
    <t>IP 4402</t>
  </si>
  <si>
    <t>TRANSFER - FIXED EQUIPMENT-MED CTR</t>
  </si>
  <si>
    <t>IP 4303</t>
  </si>
  <si>
    <t>TRANSFER - GENERAL IMPROVEMENTS-CAMPUS</t>
  </si>
  <si>
    <t>IP 4403</t>
  </si>
  <si>
    <t>TRANSFER - GENERAL IMPROVEMENTS-MED CTR</t>
  </si>
  <si>
    <t>IP 4304</t>
  </si>
  <si>
    <t>TRANSFER - SOFTWARE &gt; 10M-CAMPUS</t>
  </si>
  <si>
    <t>IP 4404</t>
  </si>
  <si>
    <t>TRANSFER - SOFTWARE &gt; 10M-MED CTR</t>
  </si>
  <si>
    <t>IP 4305</t>
  </si>
  <si>
    <t>TRANSFER - SOFTWARE &lt; 10M-CAMPUS</t>
  </si>
  <si>
    <t>IP 4405</t>
  </si>
  <si>
    <t>TRANSFER - SOFTWARE &lt; 10M-MED CTR</t>
  </si>
  <si>
    <t>IP 4306</t>
  </si>
  <si>
    <t>TRANSFER - EQUIPMENT-CAMPUS</t>
  </si>
  <si>
    <t>IP 4406</t>
  </si>
  <si>
    <t>TRANSFER - EQUIPMENT-MED CTR</t>
  </si>
  <si>
    <t>IP 4307</t>
  </si>
  <si>
    <t>TRANSFER - LIBRARY MATERIAL &amp; LIBRARY COLL</t>
  </si>
  <si>
    <t>IP 4308</t>
  </si>
  <si>
    <t>TRANSFER - LIBRARY RARE BOOKS &amp; RARE BOOK COLL</t>
  </si>
  <si>
    <t>IP 4309</t>
  </si>
  <si>
    <t>TRANSFER - INTANGIBLE ASSETS-CAMPUS</t>
  </si>
  <si>
    <t>IP 4409</t>
  </si>
  <si>
    <t>TRANSFER - INTANGIBLE ASSETS-MED CTR</t>
  </si>
  <si>
    <t>IP 4310</t>
  </si>
  <si>
    <t>TRANSFER - INFRASTRUCTURE ASSETS-CAMPUS</t>
  </si>
  <si>
    <t>IP 4410</t>
  </si>
  <si>
    <t>TRANSFER - INFRASTRUCTURE ASSETS-MED CTR</t>
  </si>
  <si>
    <t>IP 4311</t>
  </si>
  <si>
    <t>TRANSFER - SPECIAL COLLECTIONS-EXCL LIB-CAMPUS</t>
  </si>
  <si>
    <t>IP 4411</t>
  </si>
  <si>
    <t>TRANSFER - SPECIAL COLLECTIONS-EXCL LIB-MED CTR</t>
  </si>
  <si>
    <t>IP 4350</t>
  </si>
  <si>
    <t>TRANSFER - ACCUM DEPN - BUILDING &amp; STRUCTURES-CAMPUS</t>
  </si>
  <si>
    <t>IP 4450</t>
  </si>
  <si>
    <t>TRANSFER - ACCUM DEPN - BUILDING &amp; STRUCTURES-MED CTR</t>
  </si>
  <si>
    <t>TRANSFER - ACCUM DEPN - FIXED EQUIPMENT-CAMPUS</t>
  </si>
  <si>
    <t>TRANSFER - ACCUM DEPN - FIXED EQUIPMENT-MED CTR</t>
  </si>
  <si>
    <t>IP 4351</t>
  </si>
  <si>
    <t>TRANSFER - ACCUM DEPN - GENERAL IMPROVEMENTS-CAMPUS</t>
  </si>
  <si>
    <t>IP 4451</t>
  </si>
  <si>
    <t>TRANSFER - ACCUM DEPN - GENERAL IMPROVEMENTS-MED CTR</t>
  </si>
  <si>
    <t>IP 4352</t>
  </si>
  <si>
    <t>TRANSFER - ACCUM DEPN - SOFTWARE &gt; 10M-CAMPUS</t>
  </si>
  <si>
    <t>IP 4452</t>
  </si>
  <si>
    <t>TRANSFER - ACCUM DEPN - SOFTWARE &gt; 10M-MED CTR</t>
  </si>
  <si>
    <t>IP 4353</t>
  </si>
  <si>
    <t>TRANSFER - ACCUM DEPN - SOFTWARE &lt; 10M-CAMPUS</t>
  </si>
  <si>
    <t>IP 4453</t>
  </si>
  <si>
    <t>TRANSFER - ACCUM DEPN - SOFTWARE &lt; 10M-MED CTR</t>
  </si>
  <si>
    <t>IP 4354</t>
  </si>
  <si>
    <t>TRANSFER - ACCUM DEPN - EQUIPMENT-CAMPUS</t>
  </si>
  <si>
    <t>IP 4454</t>
  </si>
  <si>
    <t>TRANSFER - ACCUM DEPN - EQUIPMENT-MED CTR</t>
  </si>
  <si>
    <t>IP 4355</t>
  </si>
  <si>
    <t>TRANSFER - ACCUM DEPN - LIBRARY MATERIAL &amp; LIBRARY COLL</t>
  </si>
  <si>
    <t>IP 4356</t>
  </si>
  <si>
    <t>TRANSFER - ACCUM DEPN - INTANGIBLE ASSETS-CAMPUS</t>
  </si>
  <si>
    <t>IP 4456</t>
  </si>
  <si>
    <t>TRANSFER - ACCUM DEPN - INTANGIBLE ASSETS-MED CTR</t>
  </si>
  <si>
    <t>IP 4357</t>
  </si>
  <si>
    <t>TRANSFER - ACCUM DEPN - INFRASTRUCTURE ASSETS-CAMPUS</t>
  </si>
  <si>
    <t>IP 4457</t>
  </si>
  <si>
    <t>TRANSFER - ACCUM DEPN - INFRASTRUCTURE ASSETS-MED CTR</t>
  </si>
  <si>
    <t>RENEWALS AND REPLACEMENTS TO/FROM INVESTED IN PLANT</t>
  </si>
  <si>
    <t xml:space="preserve"> RR 2300</t>
  </si>
  <si>
    <t>IP 3710</t>
  </si>
  <si>
    <t>IP 3720</t>
  </si>
  <si>
    <t>IP 3711</t>
  </si>
  <si>
    <t>IP 3721</t>
  </si>
  <si>
    <t>IP 3712</t>
  </si>
  <si>
    <t>IP 3722</t>
  </si>
  <si>
    <t>IP 3713</t>
  </si>
  <si>
    <t>IP 3723</t>
  </si>
  <si>
    <t>IP 3714</t>
  </si>
  <si>
    <t>IP 3724</t>
  </si>
  <si>
    <t>IP 3715</t>
  </si>
  <si>
    <t>IP 3725</t>
  </si>
  <si>
    <t>IP 3716</t>
  </si>
  <si>
    <t>IP 3726</t>
  </si>
  <si>
    <t>RR 3700</t>
  </si>
  <si>
    <t>IP 3700</t>
  </si>
  <si>
    <r>
      <t xml:space="preserve">Change Transfer Description </t>
    </r>
    <r>
      <rPr>
        <u val="single"/>
        <sz val="10"/>
        <rFont val="Times New Roman"/>
        <family val="1"/>
      </rPr>
      <t>FROM</t>
    </r>
    <r>
      <rPr>
        <sz val="10"/>
        <rFont val="Times New Roman"/>
        <family val="1"/>
      </rPr>
      <t xml:space="preserve"> RENEWALS AND REPLACEMENTS TO/FROM INVESTED IN PLANT, </t>
    </r>
    <r>
      <rPr>
        <u val="single"/>
        <sz val="10"/>
        <rFont val="Times New Roman"/>
        <family val="1"/>
      </rPr>
      <t>TO</t>
    </r>
    <r>
      <rPr>
        <sz val="10"/>
        <rFont val="Times New Roman"/>
        <family val="1"/>
      </rPr>
      <t xml:space="preserve"> OTHER-MISCELLANEOUS</t>
    </r>
  </si>
  <si>
    <r>
      <t>Fund Group Legend:</t>
    </r>
    <r>
      <rPr>
        <sz val="9"/>
        <rFont val="Times New Roman"/>
        <family val="1"/>
      </rPr>
      <t xml:space="preserve"> CF=Current, UP=Unexpneded Plant, RI=Retirement of Indebtedness, IP=Investment in Plant, RR=Renewals &amp; Replacements, LN=Loan, ES=Endowment &amp; Similar</t>
    </r>
  </si>
  <si>
    <t>Attachment 23—Checklist of New Fiscal Closing Steps</t>
  </si>
  <si>
    <t>New   #</t>
  </si>
  <si>
    <t>Reconcile data files (CFSAST and EFA100) to campus general ledger.</t>
  </si>
  <si>
    <t>AO</t>
  </si>
  <si>
    <t>PLANT</t>
  </si>
  <si>
    <t>02</t>
  </si>
  <si>
    <t xml:space="preserve">A. Submit Equipment Inventory File (dataset name FTPUSRn.PUT.EFA100.Y2001) and Equipment-Facilities Conversion File (FTPUSRn.PUT.EFA200.Y2001), where n is the numeric campus ID, BK=1, SF=2, DV=3, etc. to IRC as of December 31.                                                                                                       B. "Put" reconciliation between equipment file (EFA100) and general ledger (CFSBAL) on the CA file server so (HL) can "get" them through FTP. </t>
  </si>
  <si>
    <t>A. DPC   B.AO/CA(HL)</t>
  </si>
  <si>
    <t>03</t>
  </si>
  <si>
    <t xml:space="preserve">A. Transmit CFS AST (Plant Asset File) file to IRC as of December 31.                                                        B. "Put" reconciliation between plant asset file (CFSAST) and general ledger (CFSBAL) on the CA file server so (HL) can "get" them through FTP. </t>
  </si>
  <si>
    <t>A.DPC    B.AO/CA(HL)</t>
  </si>
  <si>
    <t>Provide current fiscal year useful life override data (Buildings &amp; Structures, Leasehold Improvements, and Intangible Assets) to override default useful life values for CAAN-based assets.  Advise if no overrides. (IRM 1E, 18, 21)</t>
  </si>
  <si>
    <t>Review (CFSAST, CFSBAL, EFA100) 12/31/01 reconciliations, edit and review data files.</t>
  </si>
  <si>
    <t>CA (HL)</t>
  </si>
  <si>
    <t>Compare FY 2001 to FY 2002 equipment files to establish disposals, additions, and changes.</t>
  </si>
  <si>
    <t>IRC</t>
  </si>
  <si>
    <t>01</t>
  </si>
  <si>
    <r>
      <t>Credit</t>
    </r>
    <r>
      <rPr>
        <sz val="11"/>
        <rFont val="Times New Roman"/>
        <family val="1"/>
      </rPr>
      <t xml:space="preserve">  Current Fund Expenditures Public Service Account-09598-4-9981</t>
    </r>
    <r>
      <rPr>
        <vertAlign val="superscript"/>
        <sz val="11"/>
        <rFont val="Times New Roman"/>
        <family val="1"/>
      </rPr>
      <t>2</t>
    </r>
  </si>
  <si>
    <r>
      <t>Credit</t>
    </r>
    <r>
      <rPr>
        <sz val="11"/>
        <rFont val="Times New Roman"/>
        <family val="1"/>
      </rPr>
      <t xml:space="preserve">  Current Fund Expenditures Public Service Account-65999-4-9981</t>
    </r>
    <r>
      <rPr>
        <vertAlign val="superscript"/>
        <sz val="11"/>
        <rFont val="Times New Roman"/>
        <family val="1"/>
      </rPr>
      <t>2</t>
    </r>
  </si>
  <si>
    <r>
      <t>Credit</t>
    </r>
    <r>
      <rPr>
        <sz val="11"/>
        <rFont val="Times New Roman"/>
        <family val="1"/>
      </rPr>
      <t xml:space="preserve">  Current Fund Expenditures Public Service Account-74998-4-9981</t>
    </r>
    <r>
      <rPr>
        <vertAlign val="superscript"/>
        <sz val="11"/>
        <rFont val="Times New Roman"/>
        <family val="1"/>
      </rPr>
      <t>2</t>
    </r>
  </si>
  <si>
    <r>
      <t>Credit</t>
    </r>
    <r>
      <rPr>
        <sz val="11"/>
        <rFont val="Times New Roman"/>
        <family val="1"/>
      </rPr>
      <t xml:space="preserve">  Current Fund Expenditures Public Service Account-63999-4-9981</t>
    </r>
    <r>
      <rPr>
        <vertAlign val="superscript"/>
        <sz val="11"/>
        <rFont val="Times New Roman"/>
        <family val="1"/>
      </rPr>
      <t>2</t>
    </r>
  </si>
  <si>
    <r>
      <t>Credit</t>
    </r>
    <r>
      <rPr>
        <sz val="11"/>
        <rFont val="Times New Roman"/>
        <family val="1"/>
      </rPr>
      <t xml:space="preserve">  Current Fund Expenditures Public Service Account-69997-4-9981</t>
    </r>
    <r>
      <rPr>
        <vertAlign val="superscript"/>
        <sz val="11"/>
        <rFont val="Times New Roman"/>
        <family val="1"/>
      </rPr>
      <t>2</t>
    </r>
  </si>
  <si>
    <r>
      <t>Credit</t>
    </r>
    <r>
      <rPr>
        <sz val="11"/>
        <rFont val="Times New Roman"/>
        <family val="1"/>
      </rPr>
      <t xml:space="preserve">  Current Fund Expenditures Public Service Account-75999-4-9981</t>
    </r>
    <r>
      <rPr>
        <vertAlign val="superscript"/>
        <sz val="11"/>
        <rFont val="Times New Roman"/>
        <family val="1"/>
      </rPr>
      <t>2</t>
    </r>
  </si>
  <si>
    <r>
      <t>Credit</t>
    </r>
    <r>
      <rPr>
        <sz val="11"/>
        <rFont val="Times New Roman"/>
        <family val="1"/>
      </rPr>
      <t xml:space="preserve">  Current Fund Expenditures Academic Support Account-19990-4-9981</t>
    </r>
    <r>
      <rPr>
        <vertAlign val="superscript"/>
        <sz val="11"/>
        <rFont val="Times New Roman"/>
        <family val="1"/>
      </rPr>
      <t>2</t>
    </r>
  </si>
  <si>
    <r>
      <t>Credit</t>
    </r>
    <r>
      <rPr>
        <sz val="11"/>
        <rFont val="Times New Roman"/>
        <family val="1"/>
      </rPr>
      <t xml:space="preserve">  Current Fund Expenditures Academic Support Account-20399-4-9981</t>
    </r>
    <r>
      <rPr>
        <vertAlign val="superscript"/>
        <sz val="11"/>
        <rFont val="Times New Roman"/>
        <family val="1"/>
      </rPr>
      <t>2</t>
    </r>
  </si>
  <si>
    <r>
      <t>Credit</t>
    </r>
    <r>
      <rPr>
        <sz val="11"/>
        <rFont val="Times New Roman"/>
        <family val="1"/>
      </rPr>
      <t xml:space="preserve">  Current Fund Expenditures Academic Support Account-21099-4-9981</t>
    </r>
    <r>
      <rPr>
        <vertAlign val="superscript"/>
        <sz val="11"/>
        <rFont val="Times New Roman"/>
        <family val="1"/>
      </rPr>
      <t>2</t>
    </r>
  </si>
  <si>
    <r>
      <t>Credit</t>
    </r>
    <r>
      <rPr>
        <sz val="11"/>
        <rFont val="Times New Roman"/>
        <family val="1"/>
      </rPr>
      <t xml:space="preserve">  Current Fund Expenditures Academic Support Account-24999-4-9981</t>
    </r>
    <r>
      <rPr>
        <vertAlign val="superscript"/>
        <sz val="11"/>
        <rFont val="Times New Roman"/>
        <family val="1"/>
      </rPr>
      <t>2</t>
    </r>
  </si>
  <si>
    <r>
      <t>Credit</t>
    </r>
    <r>
      <rPr>
        <sz val="11"/>
        <rFont val="Times New Roman"/>
        <family val="1"/>
      </rPr>
      <t xml:space="preserve">  Current Fund Expenditures Academic Support Account-28999-4-9981</t>
    </r>
    <r>
      <rPr>
        <vertAlign val="superscript"/>
        <sz val="11"/>
        <rFont val="Times New Roman"/>
        <family val="1"/>
      </rPr>
      <t>2</t>
    </r>
  </si>
  <si>
    <r>
      <t>Credit</t>
    </r>
    <r>
      <rPr>
        <sz val="11"/>
        <rFont val="Times New Roman"/>
        <family val="1"/>
      </rPr>
      <t xml:space="preserve">  Current Fund Expenditures Academic Support Account-20799-4-9981</t>
    </r>
    <r>
      <rPr>
        <vertAlign val="superscript"/>
        <sz val="11"/>
        <rFont val="Times New Roman"/>
        <family val="1"/>
      </rPr>
      <t>2</t>
    </r>
  </si>
  <si>
    <r>
      <t>Credit</t>
    </r>
    <r>
      <rPr>
        <sz val="11"/>
        <rFont val="Times New Roman"/>
        <family val="1"/>
      </rPr>
      <t xml:space="preserve">  Current Fund Expenditures Academic Support Account-20999-4-9981</t>
    </r>
    <r>
      <rPr>
        <vertAlign val="superscript"/>
        <sz val="11"/>
        <rFont val="Times New Roman"/>
        <family val="1"/>
      </rPr>
      <t>2</t>
    </r>
  </si>
  <si>
    <r>
      <t>Credit</t>
    </r>
    <r>
      <rPr>
        <sz val="11"/>
        <rFont val="Times New Roman"/>
        <family val="1"/>
      </rPr>
      <t xml:space="preserve">  Current Fund Expenditures Academic Support Account-59999-4-9981</t>
    </r>
    <r>
      <rPr>
        <vertAlign val="superscript"/>
        <sz val="11"/>
        <rFont val="Times New Roman"/>
        <family val="1"/>
      </rPr>
      <t>2</t>
    </r>
  </si>
  <si>
    <r>
      <t>Credit</t>
    </r>
    <r>
      <rPr>
        <sz val="11"/>
        <rFont val="Times New Roman"/>
        <family val="1"/>
      </rPr>
      <t xml:space="preserve">  Current Fund Expenditures Academic Support Account-39999-4-9981</t>
    </r>
    <r>
      <rPr>
        <vertAlign val="superscript"/>
        <sz val="11"/>
        <rFont val="Times New Roman"/>
        <family val="1"/>
      </rPr>
      <t>2</t>
    </r>
  </si>
  <si>
    <r>
      <t>Credit</t>
    </r>
    <r>
      <rPr>
        <sz val="11"/>
        <rFont val="Times New Roman"/>
        <family val="1"/>
      </rPr>
      <t xml:space="preserve">  Current Fund Expenditures Academic Support Account-09597-4-9981</t>
    </r>
    <r>
      <rPr>
        <vertAlign val="superscript"/>
        <sz val="11"/>
        <rFont val="Times New Roman"/>
        <family val="1"/>
      </rPr>
      <t>2</t>
    </r>
  </si>
  <si>
    <r>
      <t>Credit</t>
    </r>
    <r>
      <rPr>
        <sz val="11"/>
        <rFont val="Times New Roman"/>
        <family val="1"/>
      </rPr>
      <t xml:space="preserve">  Current Fund Expenditures Academic Support Account-09598-4-9981</t>
    </r>
    <r>
      <rPr>
        <vertAlign val="superscript"/>
        <sz val="11"/>
        <rFont val="Times New Roman"/>
        <family val="1"/>
      </rPr>
      <t>2</t>
    </r>
  </si>
  <si>
    <r>
      <t>Credit</t>
    </r>
    <r>
      <rPr>
        <sz val="11"/>
        <rFont val="Times New Roman"/>
        <family val="1"/>
      </rPr>
      <t xml:space="preserve">  Current Fund Expenditures Academic Support Account-65999-4-9981</t>
    </r>
    <r>
      <rPr>
        <vertAlign val="superscript"/>
        <sz val="11"/>
        <rFont val="Times New Roman"/>
        <family val="1"/>
      </rPr>
      <t>2</t>
    </r>
  </si>
  <si>
    <r>
      <t>Credit</t>
    </r>
    <r>
      <rPr>
        <sz val="11"/>
        <rFont val="Times New Roman"/>
        <family val="1"/>
      </rPr>
      <t xml:space="preserve">  Current Fund Expenditures Academic Support Account-74998-4-9981</t>
    </r>
    <r>
      <rPr>
        <vertAlign val="superscript"/>
        <sz val="11"/>
        <rFont val="Times New Roman"/>
        <family val="1"/>
      </rPr>
      <t>2</t>
    </r>
  </si>
  <si>
    <r>
      <t>Credit</t>
    </r>
    <r>
      <rPr>
        <sz val="11"/>
        <rFont val="Times New Roman"/>
        <family val="1"/>
      </rPr>
      <t xml:space="preserve">  Current Fund Expenditures Academic Support Account-63999-4-9981</t>
    </r>
    <r>
      <rPr>
        <vertAlign val="superscript"/>
        <sz val="11"/>
        <rFont val="Times New Roman"/>
        <family val="1"/>
      </rPr>
      <t>2</t>
    </r>
  </si>
  <si>
    <r>
      <t>Credit</t>
    </r>
    <r>
      <rPr>
        <sz val="11"/>
        <rFont val="Times New Roman"/>
        <family val="1"/>
      </rPr>
      <t xml:space="preserve">  Current Fund Expenditures Academic Support Account-69997-4-9981</t>
    </r>
    <r>
      <rPr>
        <vertAlign val="superscript"/>
        <sz val="11"/>
        <rFont val="Times New Roman"/>
        <family val="1"/>
      </rPr>
      <t>2</t>
    </r>
  </si>
  <si>
    <r>
      <t>Credit</t>
    </r>
    <r>
      <rPr>
        <sz val="11"/>
        <rFont val="Times New Roman"/>
        <family val="1"/>
      </rPr>
      <t xml:space="preserve">  Current Fund Expenditures Academic Support Account-75999-4-9981</t>
    </r>
    <r>
      <rPr>
        <vertAlign val="superscript"/>
        <sz val="11"/>
        <rFont val="Times New Roman"/>
        <family val="1"/>
      </rPr>
      <t>2</t>
    </r>
  </si>
  <si>
    <r>
      <t>Credit</t>
    </r>
    <r>
      <rPr>
        <sz val="11"/>
        <rFont val="Times New Roman"/>
        <family val="1"/>
      </rPr>
      <t xml:space="preserve">  Current Fund Expenditures Student Services Account-19990-4-9981</t>
    </r>
    <r>
      <rPr>
        <vertAlign val="superscript"/>
        <sz val="11"/>
        <rFont val="Times New Roman"/>
        <family val="1"/>
      </rPr>
      <t>2</t>
    </r>
  </si>
  <si>
    <r>
      <t>Credit</t>
    </r>
    <r>
      <rPr>
        <sz val="11"/>
        <rFont val="Times New Roman"/>
        <family val="1"/>
      </rPr>
      <t xml:space="preserve">  Current Fund Expenditures Student Services Account-20399-4-9981</t>
    </r>
    <r>
      <rPr>
        <vertAlign val="superscript"/>
        <sz val="11"/>
        <rFont val="Times New Roman"/>
        <family val="1"/>
      </rPr>
      <t>2</t>
    </r>
  </si>
  <si>
    <r>
      <t>Credit</t>
    </r>
    <r>
      <rPr>
        <sz val="11"/>
        <rFont val="Times New Roman"/>
        <family val="1"/>
      </rPr>
      <t xml:space="preserve">  Current Fund Expenditures Student Services Account-21099-4-9981</t>
    </r>
    <r>
      <rPr>
        <vertAlign val="superscript"/>
        <sz val="11"/>
        <rFont val="Times New Roman"/>
        <family val="1"/>
      </rPr>
      <t>2</t>
    </r>
  </si>
  <si>
    <r>
      <t>Credit</t>
    </r>
    <r>
      <rPr>
        <sz val="11"/>
        <rFont val="Times New Roman"/>
        <family val="1"/>
      </rPr>
      <t xml:space="preserve">  Current Fund Expenditures Student Services Account-24999-4-9981</t>
    </r>
    <r>
      <rPr>
        <vertAlign val="superscript"/>
        <sz val="11"/>
        <rFont val="Times New Roman"/>
        <family val="1"/>
      </rPr>
      <t>2</t>
    </r>
  </si>
  <si>
    <r>
      <t>Credit</t>
    </r>
    <r>
      <rPr>
        <sz val="11"/>
        <rFont val="Times New Roman"/>
        <family val="1"/>
      </rPr>
      <t xml:space="preserve">  Current Fund Expenditures Student Services Account-28999-4-9981</t>
    </r>
    <r>
      <rPr>
        <vertAlign val="superscript"/>
        <sz val="11"/>
        <rFont val="Times New Roman"/>
        <family val="1"/>
      </rPr>
      <t>2</t>
    </r>
  </si>
  <si>
    <r>
      <t>Credit</t>
    </r>
    <r>
      <rPr>
        <sz val="11"/>
        <rFont val="Times New Roman"/>
        <family val="1"/>
      </rPr>
      <t xml:space="preserve">  Current Fund Expenditures Student Services Account-20799-4-9981</t>
    </r>
    <r>
      <rPr>
        <vertAlign val="superscript"/>
        <sz val="11"/>
        <rFont val="Times New Roman"/>
        <family val="1"/>
      </rPr>
      <t>2</t>
    </r>
  </si>
  <si>
    <t>Depreciation-Infrastructure Assets-Med Ctr</t>
  </si>
  <si>
    <t>TC2520</t>
  </si>
  <si>
    <t>Disposal of Cap. Assets-Orig Cost - Real Estate-Med Ctr</t>
  </si>
  <si>
    <t>TC2521</t>
  </si>
  <si>
    <t>Disposal of Cap. Assets-Orig Cost - Bldg &amp; Struct-Med Ctr</t>
  </si>
  <si>
    <t>TC2522</t>
  </si>
  <si>
    <t>Disposal of Cap. Assets-Orig Cost - Fixed Equip-Med Ctr</t>
  </si>
  <si>
    <t>TC2523</t>
  </si>
  <si>
    <t>Disposal of Cap. Assets-Orig Cost - Gen Imprvmts-Med Ctr</t>
  </si>
  <si>
    <t>TC2524</t>
  </si>
  <si>
    <t>Disposal of Cap. Assets-Orig Cost - Software &gt; 10M-Med Ctr</t>
  </si>
  <si>
    <t>TC2525</t>
  </si>
  <si>
    <t>Disposal of Cap. Assets-Orig Cost - Software &lt; 10M-Med Ctr</t>
  </si>
  <si>
    <t>TC2526</t>
  </si>
  <si>
    <t>Disposal of Cap. Assets-Orig Cost - Equipment-Med Ctr</t>
  </si>
  <si>
    <t>TC2527</t>
  </si>
  <si>
    <t>Disposal of Cap. Assets-Orig Cost - Intangible Assets-Med Ctr</t>
  </si>
  <si>
    <t>TC2528</t>
  </si>
  <si>
    <t>Disposal of Cap. Assets-Orig Cost - Infrastructure Assets-Med Ctr</t>
  </si>
  <si>
    <t>TC2529</t>
  </si>
  <si>
    <t>Disposal of Cap. Assets-Orig Cost - Spec. Collect.-Exc Lib-Med Ctr</t>
  </si>
  <si>
    <t>TC2540</t>
  </si>
  <si>
    <t>Disposal of Cap. Assets-Accum. Depn - Bldg &amp; Struct-Med Ctr</t>
  </si>
  <si>
    <t>TC2541</t>
  </si>
  <si>
    <t>Disposal of Cap. Assets-Accum Depn - Gen Imprvmts-Med Ctr</t>
  </si>
  <si>
    <t>TC2542</t>
  </si>
  <si>
    <t>Disposal of Cap. Assets-Accum Depn - Software &gt;10M-Med Ctr</t>
  </si>
  <si>
    <t>TC2543</t>
  </si>
  <si>
    <t>Disposal of Cap. Assets-Accum Depn - Software &lt;10M-Med Ctr</t>
  </si>
  <si>
    <t>TC2544</t>
  </si>
  <si>
    <t>Disposal of Cap. Assets-Accum Depn - Equipment-Med Ctr</t>
  </si>
  <si>
    <t>TC2545</t>
  </si>
  <si>
    <t>Disposal of Cap. Assets-Accum Depn - Intangible Assets-Med Ctr</t>
  </si>
  <si>
    <t>TC2546</t>
  </si>
  <si>
    <t>Disposal of Cap. Assets-Accum Depn - Infrastructure Assets-Med Ctr</t>
  </si>
  <si>
    <t>AG208410</t>
  </si>
  <si>
    <t>Other Nonoperating Revenue</t>
  </si>
  <si>
    <t>TC1250</t>
  </si>
  <si>
    <t>Private Gifts - Real Estate-Med Ctr</t>
  </si>
  <si>
    <t>TC1251</t>
  </si>
  <si>
    <t>Private Gifts - Buildings &amp; Structures-Med Ctr</t>
  </si>
  <si>
    <t>TC1252</t>
  </si>
  <si>
    <t>Private Gifts - Fixed Equipment-Med Ctr</t>
  </si>
  <si>
    <t>TC1253</t>
  </si>
  <si>
    <t>Private Gifts - General Improvements-Med Ctr</t>
  </si>
  <si>
    <t>TC1254</t>
  </si>
  <si>
    <t>Private Gifts - Software &gt; 10M-Med Ctr</t>
  </si>
  <si>
    <t>TC1255</t>
  </si>
  <si>
    <t>Private Gifts - Software &lt; 10M-Med Ctr</t>
  </si>
  <si>
    <t>TC1256</t>
  </si>
  <si>
    <t>Private Gifts - Equipment-Med Ctr</t>
  </si>
  <si>
    <t>TC1259</t>
  </si>
  <si>
    <t>Private Gifts - Intangible Assets-Med Ctr</t>
  </si>
  <si>
    <t>TC1260</t>
  </si>
  <si>
    <t>Private Gifts - Infrastructure Assets-Med Ctr</t>
  </si>
  <si>
    <t>TC1261</t>
  </si>
  <si>
    <t>Private Gifts - Special Collections-Excl Lib-Med Ctr</t>
  </si>
  <si>
    <t>TC1580</t>
  </si>
  <si>
    <t>Other Additions - Real Estate-Med Ctr</t>
  </si>
  <si>
    <t>TC1581</t>
  </si>
  <si>
    <t>Other Additions - Buildings &amp; Structures-Med Ctr</t>
  </si>
  <si>
    <t>TC1582</t>
  </si>
  <si>
    <t>Other Additions - Fixed Equipment-Med Ctr</t>
  </si>
  <si>
    <t>TC1583</t>
  </si>
  <si>
    <t>Other Additions - General Improvements-Med Ctr</t>
  </si>
  <si>
    <t>TC1584</t>
  </si>
  <si>
    <t>Other Additions - Software &gt; 10M-Med Ctr</t>
  </si>
  <si>
    <t>TC1585</t>
  </si>
  <si>
    <t>Other Additions - Software &lt; 10M-Med Ctr</t>
  </si>
  <si>
    <t>TC1586</t>
  </si>
  <si>
    <t>Other Additions - Equipment-Med Ctr</t>
  </si>
  <si>
    <t>TC1589</t>
  </si>
  <si>
    <t>Other Additions - Intangible Assets-Med Ctr</t>
  </si>
  <si>
    <t>TC1590</t>
  </si>
  <si>
    <t>Other Additions - Infrastructure Assets-Med Ctr</t>
  </si>
  <si>
    <t>TC1591</t>
  </si>
  <si>
    <t>Other Additions - Special Collections-Excl Lib-Med Ctr</t>
  </si>
  <si>
    <t>TC1996</t>
  </si>
  <si>
    <t>Other Miscellaneous Additions</t>
  </si>
  <si>
    <t>TC2996</t>
  </si>
  <si>
    <t>Other Miscelleanous Deductions</t>
  </si>
  <si>
    <t>TC9024</t>
  </si>
  <si>
    <r>
      <t xml:space="preserve">Change Transaction Code Title </t>
    </r>
    <r>
      <rPr>
        <u val="single"/>
        <sz val="10"/>
        <rFont val="Times New Roman"/>
        <family val="1"/>
      </rPr>
      <t>FROM</t>
    </r>
    <r>
      <rPr>
        <sz val="10"/>
        <rFont val="Times New Roman"/>
        <family val="0"/>
      </rPr>
      <t xml:space="preserve"> Endowment Fund Income </t>
    </r>
    <r>
      <rPr>
        <u val="single"/>
        <sz val="10"/>
        <rFont val="Times New Roman"/>
        <family val="1"/>
      </rPr>
      <t>TO</t>
    </r>
    <r>
      <rPr>
        <sz val="10"/>
        <rFont val="Times New Roman"/>
        <family val="0"/>
      </rPr>
      <t xml:space="preserve"> STIP Investment Income</t>
    </r>
  </si>
  <si>
    <t>OC7200</t>
  </si>
  <si>
    <t>OC7310</t>
  </si>
  <si>
    <t>Bad Debt Expense-State Government</t>
  </si>
  <si>
    <t>OC7320</t>
  </si>
  <si>
    <t>Bad Debt Expense-Federal Government</t>
  </si>
  <si>
    <t>OC7330</t>
  </si>
  <si>
    <t>Bad Debt Expense-Medical Centers</t>
  </si>
  <si>
    <t>OC7340</t>
  </si>
  <si>
    <t>Bad Debt Expense-Auxiliary Enterprises</t>
  </si>
  <si>
    <t>OC7350</t>
  </si>
  <si>
    <t>Bad Debt Expense-Educational Activities</t>
  </si>
  <si>
    <t>OC7360</t>
  </si>
  <si>
    <t>Bad Debt Expense-Other</t>
  </si>
  <si>
    <t>OC7950</t>
  </si>
  <si>
    <t>OC7910</t>
  </si>
  <si>
    <t>Medical Malpractice Insurance</t>
  </si>
  <si>
    <t>Attachment 22—Transaction Coding Changes-Statement of Cash Flows and Footnote Disclosure</t>
  </si>
  <si>
    <t>List of Changes to Exhibit 2 of IRM 150 from June 29, 2001 through April 22, 2002</t>
  </si>
  <si>
    <t xml:space="preserve">
IRM 150 Update</t>
  </si>
  <si>
    <t xml:space="preserve">
Change</t>
  </si>
  <si>
    <t>Transfer Fund/ Transcode</t>
  </si>
  <si>
    <t xml:space="preserve">
Transfer Title</t>
  </si>
  <si>
    <t>CURRENT TO/FROM INVESTMENT IN PLANT</t>
  </si>
  <si>
    <t>CF 0560</t>
  </si>
  <si>
    <t>IP 3070</t>
  </si>
  <si>
    <t>CAPITALIZATION-REAL ESTATE-CAMPUS</t>
  </si>
  <si>
    <t>IP 3170</t>
  </si>
  <si>
    <t>CAPITALIZATION-REAL ESTATE-MED CTR</t>
  </si>
  <si>
    <t>IP 3071</t>
  </si>
  <si>
    <t>CAPITALIZATION-BUILDING &amp; STRUCTURES-CAMPUS</t>
  </si>
  <si>
    <t>IP 3171</t>
  </si>
  <si>
    <t>CAPITALIZATION-BUILDING &amp; STRUCTURES-MED CTR</t>
  </si>
  <si>
    <t>IP 3072</t>
  </si>
  <si>
    <t>CAPITALIZATION-FIXED EQUIPMENT-CAMPUS</t>
  </si>
  <si>
    <t>IP 3172</t>
  </si>
  <si>
    <t>CAPITALIZATION-FIXED EQUIPMENT-MED CTR</t>
  </si>
  <si>
    <t>IP 3073</t>
  </si>
  <si>
    <t>CAPITALIZATION-GENERAL IMPROVEMENTS-CAMPUS</t>
  </si>
  <si>
    <t>IP 3173</t>
  </si>
  <si>
    <t>CAPITALIZATION-GENERAL IMPROVEMENTS-MED CTR</t>
  </si>
  <si>
    <t>IP 3074</t>
  </si>
  <si>
    <t>CAPITALIZATION-SOFTWARE&gt;10M-CAMPUS</t>
  </si>
  <si>
    <t>IP 3174</t>
  </si>
  <si>
    <t>CAPITALIZATION-SOFTWARE&gt;10M-MED CTR</t>
  </si>
  <si>
    <t>IP 3075</t>
  </si>
  <si>
    <t>CAPITALIZATION-SOFTWARE&lt;10M-CAMPUS</t>
  </si>
  <si>
    <t>IP 3175</t>
  </si>
  <si>
    <t>CAPITALIZATION-SOFTWARE&lt;10M-MED CTR</t>
  </si>
  <si>
    <t>IP 3076</t>
  </si>
  <si>
    <t>CAPITALIZATION-EQUIPMENT-CAMPUS</t>
  </si>
  <si>
    <t>IP 3176</t>
  </si>
  <si>
    <t>CAPITALIZATION-EQUIPMENT-MED CTR</t>
  </si>
  <si>
    <t>IP 3077</t>
  </si>
  <si>
    <t>CAPITALIZATION-LIBRARY MATERIAL &amp; COLLECTIONS</t>
  </si>
  <si>
    <t>IP 3078</t>
  </si>
  <si>
    <t>CAPITALIZATION-LIBRARY RARE BOOKS &amp; RARE BOOK COLL</t>
  </si>
  <si>
    <t>IP 3079</t>
  </si>
  <si>
    <t>CAPITALIZATION-CONSTRUCTION IN PROGRESS-CAMPUS</t>
  </si>
  <si>
    <t>IP 3179</t>
  </si>
  <si>
    <t>CAPITALIZATION-CONSTRUCTION IN PROGRESS-MED CTR</t>
  </si>
  <si>
    <t>IP 3080</t>
  </si>
  <si>
    <t>CAPITALIZATION-INTANGIBLE ASSETS-CAMPUS</t>
  </si>
  <si>
    <t>IP 3180</t>
  </si>
  <si>
    <t>CAPITALIZATION-INTANGIBLE ASSETS-MED CTR</t>
  </si>
  <si>
    <t>IP 3081</t>
  </si>
  <si>
    <t>CAPITALIZATION-INFRASTRUCTURE ASSETS-CAMPUS</t>
  </si>
  <si>
    <t>IP 3181</t>
  </si>
  <si>
    <t>CAPITALIZATION-INFRASTRUCTURE ASSETS-MED CTR</t>
  </si>
  <si>
    <t>IP 3082</t>
  </si>
  <si>
    <t>CAPITALIZATION-SPECIAL COLLECTIONS-EXCL LIB-CAMPUS</t>
  </si>
  <si>
    <t>IP 3182</t>
  </si>
  <si>
    <t>CAPITALIZATION-SPECIAL COLLECTIONS-EXCL LIB-MED CTR</t>
  </si>
  <si>
    <t>UNEXPENDED PLANT TO/FROM INVESTMENT IN PLANT</t>
  </si>
  <si>
    <t>UP 3610</t>
  </si>
  <si>
    <t>IP 3670</t>
  </si>
  <si>
    <t>IP 3770</t>
  </si>
  <si>
    <t>IP 3671</t>
  </si>
  <si>
    <t>IP 3771</t>
  </si>
  <si>
    <t>IP 3672</t>
  </si>
  <si>
    <t>IP 3772</t>
  </si>
  <si>
    <t>IP 3673</t>
  </si>
  <si>
    <t>IP 3773</t>
  </si>
  <si>
    <t>IP 3674</t>
  </si>
  <si>
    <t>IP 3774</t>
  </si>
  <si>
    <t>IP 3675</t>
  </si>
  <si>
    <t>IP 3775</t>
  </si>
  <si>
    <t>IP 3676</t>
  </si>
  <si>
    <t>IP 3776</t>
  </si>
  <si>
    <t>IP 3677</t>
  </si>
  <si>
    <t>IP 3678</t>
  </si>
  <si>
    <t>IP 3679</t>
  </si>
  <si>
    <t>IP 3779</t>
  </si>
  <si>
    <t>IP 3680</t>
  </si>
  <si>
    <t>IP 3780</t>
  </si>
  <si>
    <t>IP 3681</t>
  </si>
  <si>
    <t>IP 3781</t>
  </si>
  <si>
    <t>IP 3682</t>
  </si>
  <si>
    <t>IP 3782</t>
  </si>
  <si>
    <t>UP 3600</t>
  </si>
  <si>
    <t>IP  3600</t>
  </si>
  <si>
    <t>OTHER</t>
  </si>
  <si>
    <t>RETIREMENT OF INDEBTEDNESS TO/FROM INVESTMENT IN PLANT</t>
  </si>
  <si>
    <t>RI 3500</t>
  </si>
  <si>
    <t>IP 3500</t>
  </si>
  <si>
    <r>
      <t xml:space="preserve">Change Transfer Description </t>
    </r>
    <r>
      <rPr>
        <u val="single"/>
        <sz val="10"/>
        <rFont val="Times New Roman"/>
        <family val="1"/>
      </rPr>
      <t>FROM</t>
    </r>
    <r>
      <rPr>
        <sz val="10"/>
        <rFont val="Times New Roman"/>
        <family val="1"/>
      </rPr>
      <t xml:space="preserve"> RETIREMENT OF INDEBTEDNESS TO/FROM INVESTMENT IN PLANT, </t>
    </r>
    <r>
      <rPr>
        <u val="single"/>
        <sz val="10"/>
        <rFont val="Times New Roman"/>
        <family val="1"/>
      </rPr>
      <t>TO</t>
    </r>
    <r>
      <rPr>
        <sz val="10"/>
        <rFont val="Times New Roman"/>
        <family val="1"/>
      </rPr>
      <t xml:space="preserve"> OTHER-MISCELLANEOUS</t>
    </r>
  </si>
  <si>
    <t>RI 2105</t>
  </si>
  <si>
    <t>IP 3521</t>
  </si>
  <si>
    <t>AUX. ENT.- REPAYMENT OF PRINCIPAL ON ADVANCES</t>
  </si>
  <si>
    <t>RI 2110</t>
  </si>
  <si>
    <t>IP 3522</t>
  </si>
  <si>
    <t>AUX. ENT. - REPAYMENT OF PRINCIPAL ON BANK LOANS</t>
  </si>
  <si>
    <t>RI 2115</t>
  </si>
  <si>
    <t>IP 3523</t>
  </si>
  <si>
    <t>AUX. ENT. - REPAYMENT OF PRINCIPAL ON BONDS</t>
  </si>
  <si>
    <t>RI 2120</t>
  </si>
  <si>
    <t>IP 3524</t>
  </si>
  <si>
    <t>AUX. ENT. - REPAYMENT OF PRINCIPAL ON CAPITAL LEASES/INSTALLMENT PURCH</t>
  </si>
  <si>
    <t>RI 2125</t>
  </si>
  <si>
    <t>IP 3525</t>
  </si>
  <si>
    <t>AUX. ENT. - REPAYMENT OF PRINCIPAL ON OTHER</t>
  </si>
  <si>
    <t>RI 2135</t>
  </si>
  <si>
    <t>IP 3526</t>
  </si>
  <si>
    <t>MED. CTR. - REPAYMENT OF PRINCIPAL ON ADVANCES</t>
  </si>
  <si>
    <t>RI 2140</t>
  </si>
  <si>
    <t>IP 3527</t>
  </si>
  <si>
    <t>Sales &amp; Service-Medical Centers</t>
  </si>
  <si>
    <t>Other Sources</t>
  </si>
  <si>
    <t>Reserves</t>
  </si>
  <si>
    <r>
      <t>Attachment 15—Record the Entry to Reclassify Capital Expenditures in Current Funds to Nonmandatory Transfers for the FYE June 30, 2002 in the General Ledgers</t>
    </r>
    <r>
      <rPr>
        <b/>
        <vertAlign val="superscript"/>
        <sz val="11"/>
        <rFont val="Times New Roman"/>
        <family val="1"/>
      </rPr>
      <t>1</t>
    </r>
    <r>
      <rPr>
        <b/>
        <sz val="11"/>
        <rFont val="Times New Roman"/>
        <family val="1"/>
      </rPr>
      <t xml:space="preserve">     </t>
    </r>
  </si>
  <si>
    <r>
      <t>Debit</t>
    </r>
    <r>
      <rPr>
        <sz val="11"/>
        <rFont val="Times New Roman"/>
        <family val="1"/>
      </rPr>
      <t xml:space="preserve">  Nonmandatory Transfer-Current Funds 119850-18998-0560</t>
    </r>
  </si>
  <si>
    <r>
      <t>Debit</t>
    </r>
    <r>
      <rPr>
        <sz val="11"/>
        <rFont val="Times New Roman"/>
        <family val="1"/>
      </rPr>
      <t xml:space="preserve">  Nonmandatory Transfer-Current Funds 119850-49999-0560</t>
    </r>
  </si>
  <si>
    <r>
      <t>Debit</t>
    </r>
    <r>
      <rPr>
        <sz val="11"/>
        <rFont val="Times New Roman"/>
        <family val="1"/>
      </rPr>
      <t xml:space="preserve">  Nonmandatory Transfer-Current Funds 119850-58998-0560</t>
    </r>
  </si>
  <si>
    <t>(Reference: IRM No. 131, Exhibit 5)</t>
  </si>
  <si>
    <r>
      <t>Exhibit 5—Record the Balances for Deferred or Accrued Restricted Revenue at June 30, 2002 in the General Ledgers</t>
    </r>
    <r>
      <rPr>
        <b/>
        <vertAlign val="superscript"/>
        <sz val="11"/>
        <rFont val="Times New Roman"/>
        <family val="1"/>
      </rPr>
      <t>1</t>
    </r>
  </si>
  <si>
    <r>
      <t xml:space="preserve">Record Balance for </t>
    </r>
    <r>
      <rPr>
        <b/>
        <i/>
        <u val="single"/>
        <sz val="11"/>
        <rFont val="Times New Roman"/>
        <family val="1"/>
      </rPr>
      <t>Deferred</t>
    </r>
    <r>
      <rPr>
        <b/>
        <i/>
        <sz val="11"/>
        <rFont val="Times New Roman"/>
        <family val="1"/>
      </rPr>
      <t xml:space="preserve"> Restricted Revenue at 6/30/02 in the GL</t>
    </r>
    <r>
      <rPr>
        <b/>
        <i/>
        <vertAlign val="superscript"/>
        <sz val="11"/>
        <rFont val="Times New Roman"/>
        <family val="1"/>
      </rPr>
      <t>1</t>
    </r>
  </si>
  <si>
    <r>
      <t>Debit</t>
    </r>
    <r>
      <rPr>
        <sz val="11"/>
        <rFont val="Times New Roman"/>
        <family val="1"/>
      </rPr>
      <t xml:space="preserve">  Revenue-Private-Restricted Contracts (AGC 206400)</t>
    </r>
  </si>
  <si>
    <r>
      <t xml:space="preserve">Debit  </t>
    </r>
    <r>
      <rPr>
        <sz val="11"/>
        <rFont val="Times New Roman"/>
        <family val="1"/>
      </rPr>
      <t>Revenue-Local Government Grants &amp; Contracts (AGC 202200)</t>
    </r>
  </si>
  <si>
    <r>
      <t xml:space="preserve">Credit  </t>
    </r>
    <r>
      <rPr>
        <sz val="11"/>
        <rFont val="Times New Roman"/>
        <family val="1"/>
      </rPr>
      <t>CL-Deferred Revenues-Grants &amp; Contracts (AGC 164330)</t>
    </r>
  </si>
  <si>
    <r>
      <t xml:space="preserve">Record Balance for </t>
    </r>
    <r>
      <rPr>
        <b/>
        <i/>
        <u val="single"/>
        <sz val="11"/>
        <rFont val="Times New Roman"/>
        <family val="1"/>
      </rPr>
      <t>Accrued</t>
    </r>
    <r>
      <rPr>
        <b/>
        <i/>
        <sz val="11"/>
        <rFont val="Times New Roman"/>
        <family val="1"/>
      </rPr>
      <t xml:space="preserve"> Restricted Revenue at 6/30/02 in the GL</t>
    </r>
    <r>
      <rPr>
        <b/>
        <i/>
        <vertAlign val="superscript"/>
        <sz val="11"/>
        <rFont val="Times New Roman"/>
        <family val="1"/>
      </rPr>
      <t>1</t>
    </r>
  </si>
  <si>
    <r>
      <t xml:space="preserve">Debit  </t>
    </r>
    <r>
      <rPr>
        <sz val="11"/>
        <rFont val="Times New Roman"/>
        <family val="1"/>
      </rPr>
      <t>CA-A/R-State Appropriations-Operating (AGC 160511)</t>
    </r>
  </si>
  <si>
    <r>
      <t xml:space="preserve">Debit  </t>
    </r>
    <r>
      <rPr>
        <sz val="11"/>
        <rFont val="Times New Roman"/>
        <family val="1"/>
      </rPr>
      <t>CA-A/R-State Grants &amp; Contracts (AGC 160512)</t>
    </r>
  </si>
  <si>
    <r>
      <t xml:space="preserve">Debit  </t>
    </r>
    <r>
      <rPr>
        <sz val="11"/>
        <rFont val="Times New Roman"/>
        <family val="1"/>
      </rPr>
      <t>CA-A/R-Federal Appropriations (AGC 160513)</t>
    </r>
  </si>
  <si>
    <r>
      <t xml:space="preserve">Debit  </t>
    </r>
    <r>
      <rPr>
        <sz val="11"/>
        <rFont val="Times New Roman"/>
        <family val="1"/>
      </rPr>
      <t>CA-A/R-Federal Grants &amp; Contracts (AGC 160514)</t>
    </r>
  </si>
  <si>
    <r>
      <t xml:space="preserve">Debit  </t>
    </r>
    <r>
      <rPr>
        <sz val="11"/>
        <rFont val="Times New Roman"/>
        <family val="1"/>
      </rPr>
      <t>CA-A/R-Other-Local &amp; Private Grants &amp; Contracts (AGC 160567)</t>
    </r>
  </si>
  <si>
    <r>
      <t>Credit</t>
    </r>
    <r>
      <rPr>
        <sz val="11"/>
        <rFont val="Times New Roman"/>
        <family val="1"/>
      </rPr>
      <t xml:space="preserve">  Revenue-Local Government Grants &amp; Contracts (AGC 202200)</t>
    </r>
  </si>
  <si>
    <r>
      <t>Attachment 16—Record the Balances for Deferred or Accrued Restricted Revenue at June 30, 2002 in the General Ledgers</t>
    </r>
    <r>
      <rPr>
        <b/>
        <vertAlign val="superscript"/>
        <sz val="11"/>
        <rFont val="Times New Roman"/>
        <family val="1"/>
      </rPr>
      <t>1</t>
    </r>
    <r>
      <rPr>
        <b/>
        <sz val="11"/>
        <rFont val="Times New Roman"/>
        <family val="1"/>
      </rPr>
      <t xml:space="preserve">   </t>
    </r>
  </si>
  <si>
    <t>(Reference: IRM No. 131, Exhibit 7)</t>
  </si>
  <si>
    <r>
      <t>Exhibit 7—Reclassify Student Financial Aid from Expense to Contra Revenue at June 30, 2002 in the General Ledgers</t>
    </r>
    <r>
      <rPr>
        <b/>
        <vertAlign val="superscript"/>
        <sz val="11"/>
        <rFont val="Times New Roman"/>
        <family val="1"/>
      </rPr>
      <t>1</t>
    </r>
  </si>
  <si>
    <r>
      <t>Reclassify Student Financial Aid for FYE 6/30/02 in the GL</t>
    </r>
    <r>
      <rPr>
        <b/>
        <i/>
        <vertAlign val="superscript"/>
        <sz val="11"/>
        <rFont val="Times New Roman"/>
        <family val="1"/>
      </rPr>
      <t>1</t>
    </r>
  </si>
  <si>
    <r>
      <t>Debit</t>
    </r>
    <r>
      <rPr>
        <sz val="11"/>
        <rFont val="Times New Roman"/>
        <family val="1"/>
      </rPr>
      <t xml:space="preserve">  Student Tuition &amp; Fees-Contra-Student Financial Aid (AGC 200500)</t>
    </r>
  </si>
  <si>
    <r>
      <t>Credit</t>
    </r>
    <r>
      <rPr>
        <sz val="11"/>
        <rFont val="Times New Roman"/>
        <family val="1"/>
      </rPr>
      <t xml:space="preserve">  Scholarships and Fellowships (OC 7770)</t>
    </r>
  </si>
  <si>
    <r>
      <t>Debit</t>
    </r>
    <r>
      <rPr>
        <sz val="11"/>
        <rFont val="Times New Roman"/>
        <family val="1"/>
      </rPr>
      <t xml:space="preserve">  Sales &amp; Service-Contra-Auxiliary Enterprise Student Financial Aid (AGC 207330)</t>
    </r>
  </si>
  <si>
    <r>
      <t>Debit</t>
    </r>
    <r>
      <rPr>
        <sz val="11"/>
        <rFont val="Times New Roman"/>
        <family val="1"/>
      </rPr>
      <t xml:space="preserve">  Other Sources-Contra-Student Financial Aid (AGC 208290)</t>
    </r>
  </si>
  <si>
    <r>
      <t>Attachment 17—Reclassify Student Financial Aid from Expense to Contra Revenue at June 30, 2002 in the General Ledgers</t>
    </r>
    <r>
      <rPr>
        <b/>
        <vertAlign val="superscript"/>
        <sz val="11"/>
        <rFont val="Times New Roman"/>
        <family val="1"/>
      </rPr>
      <t>1</t>
    </r>
    <r>
      <rPr>
        <b/>
        <sz val="11"/>
        <rFont val="Times New Roman"/>
        <family val="1"/>
      </rPr>
      <t xml:space="preserve">  </t>
    </r>
  </si>
  <si>
    <t>(Reference: IRM No. 131, Exhibit 12)</t>
  </si>
  <si>
    <r>
      <t>Exhibit 12—Record Accrued Interest Payable at June, 30, 2002 in the General Ledgers</t>
    </r>
    <r>
      <rPr>
        <b/>
        <vertAlign val="superscript"/>
        <sz val="11"/>
        <rFont val="Times New Roman"/>
        <family val="1"/>
      </rPr>
      <t>1</t>
    </r>
  </si>
  <si>
    <r>
      <t>Record Accrued Interest Expense Payable at 6/30/02 in the GL</t>
    </r>
    <r>
      <rPr>
        <b/>
        <i/>
        <vertAlign val="superscript"/>
        <sz val="11"/>
        <rFont val="Times New Roman"/>
        <family val="1"/>
      </rPr>
      <t>1</t>
    </r>
  </si>
  <si>
    <r>
      <t>Debit</t>
    </r>
    <r>
      <rPr>
        <sz val="11"/>
        <rFont val="Times New Roman"/>
        <family val="1"/>
      </rPr>
      <t xml:space="preserve">  Fund Balance (TC 2210-Auxiliary Enterprises-Payment of Interest on Bank Loans)</t>
    </r>
  </si>
  <si>
    <r>
      <t>Debit</t>
    </r>
    <r>
      <rPr>
        <sz val="11"/>
        <rFont val="Times New Roman"/>
        <family val="1"/>
      </rPr>
      <t xml:space="preserve">  Fund Balance (TC 2240-Medical Centers-Payment of Interest on Bank Loans)</t>
    </r>
  </si>
  <si>
    <r>
      <t>Debit</t>
    </r>
    <r>
      <rPr>
        <sz val="11"/>
        <rFont val="Times New Roman"/>
        <family val="1"/>
      </rPr>
      <t xml:space="preserve">  Fund Balance (TC 2270-Other-Payment of Interest on Bank Loans)</t>
    </r>
  </si>
  <si>
    <r>
      <t>Debit</t>
    </r>
    <r>
      <rPr>
        <sz val="11"/>
        <rFont val="Times New Roman"/>
        <family val="1"/>
      </rPr>
      <t xml:space="preserve">  Fund Balance (TC 2273-Other-Payment of Interest on Tax-Exempt Commercial Paper)</t>
    </r>
  </si>
  <si>
    <r>
      <t>Debit</t>
    </r>
    <r>
      <rPr>
        <sz val="11"/>
        <rFont val="Times New Roman"/>
        <family val="1"/>
      </rPr>
      <t xml:space="preserve">  Fund Balance (TC 2274-Other-Payment of Interest/Discount on Taxable Commercial Paper)</t>
    </r>
  </si>
  <si>
    <r>
      <t>Debit</t>
    </r>
    <r>
      <rPr>
        <sz val="11"/>
        <rFont val="Times New Roman"/>
        <family val="1"/>
      </rPr>
      <t xml:space="preserve">  Fund Balance (TC 2215-Auxiliary Enterprises-Payment of Interest on Bonds)</t>
    </r>
  </si>
  <si>
    <r>
      <t>Debit</t>
    </r>
    <r>
      <rPr>
        <sz val="11"/>
        <rFont val="Times New Roman"/>
        <family val="1"/>
      </rPr>
      <t xml:space="preserve">  Fund Balance (TC 2245-Medical Centers-Payment of Interest on Bonds)</t>
    </r>
  </si>
  <si>
    <r>
      <t>Debit</t>
    </r>
    <r>
      <rPr>
        <sz val="11"/>
        <rFont val="Times New Roman"/>
        <family val="1"/>
      </rPr>
      <t xml:space="preserve">  Fund Balance (TC 2275-Other-Payment of Interest on Bonds)</t>
    </r>
  </si>
  <si>
    <r>
      <t>Debit</t>
    </r>
    <r>
      <rPr>
        <sz val="11"/>
        <rFont val="Times New Roman"/>
        <family val="1"/>
      </rPr>
      <t xml:space="preserve">  Fund Balance (TC 2220-Auxiliary Enterprises-Payment of Interest on Capital Leases/Installment Purchases)</t>
    </r>
  </si>
  <si>
    <r>
      <t>Debit</t>
    </r>
    <r>
      <rPr>
        <sz val="11"/>
        <rFont val="Times New Roman"/>
        <family val="1"/>
      </rPr>
      <t xml:space="preserve">  Fund Balance (TC 2250-Medical Centers-Payment of Interest on Capital Leases/Installment Purchases)</t>
    </r>
  </si>
  <si>
    <r>
      <t>Debit</t>
    </r>
    <r>
      <rPr>
        <sz val="11"/>
        <rFont val="Times New Roman"/>
        <family val="1"/>
      </rPr>
      <t xml:space="preserve">  Fund Balance (TC 2280-Other-Payment of Interest on Capital Leases/Installment Purchases)</t>
    </r>
  </si>
  <si>
    <r>
      <t>Debit</t>
    </r>
    <r>
      <rPr>
        <sz val="11"/>
        <rFont val="Times New Roman"/>
        <family val="1"/>
      </rPr>
      <t xml:space="preserve">  Fund Balance (TC 2225-Auxiliary Enterprises-Payment of Interest on Other)</t>
    </r>
  </si>
  <si>
    <r>
      <t>Debit</t>
    </r>
    <r>
      <rPr>
        <sz val="11"/>
        <rFont val="Times New Roman"/>
        <family val="1"/>
      </rPr>
      <t xml:space="preserve">  Fund Balance (TC 2255-Medical Centers-Payment of Interest on Other)</t>
    </r>
  </si>
  <si>
    <r>
      <t>Debit</t>
    </r>
    <r>
      <rPr>
        <sz val="11"/>
        <rFont val="Times New Roman"/>
        <family val="1"/>
      </rPr>
      <t xml:space="preserve">  Fund Balance (TC 2285-Other-Payment of Interest on Other)</t>
    </r>
  </si>
  <si>
    <r>
      <t>Debit</t>
    </r>
    <r>
      <rPr>
        <sz val="11"/>
        <rFont val="Times New Roman"/>
        <family val="1"/>
      </rPr>
      <t xml:space="preserve">  Fund Balance (TC 2290-Other-Repayment of Interest State Capital Leases)</t>
    </r>
  </si>
  <si>
    <r>
      <t>Debit</t>
    </r>
    <r>
      <rPr>
        <sz val="11"/>
        <rFont val="Times New Roman"/>
        <family val="1"/>
      </rPr>
      <t xml:space="preserve">  Fund Balance (TC 2291-Other-Repayment of Interest on State Energy Efficiency Bonds)</t>
    </r>
  </si>
  <si>
    <r>
      <t>Debit</t>
    </r>
    <r>
      <rPr>
        <sz val="11"/>
        <rFont val="Times New Roman"/>
        <family val="1"/>
      </rPr>
      <t xml:space="preserve">  Fund Balance (TC 8133-Faculty Mortgage Program-Bond Interest)</t>
    </r>
  </si>
  <si>
    <r>
      <t>Credit</t>
    </r>
    <r>
      <rPr>
        <sz val="11"/>
        <rFont val="Times New Roman"/>
        <family val="1"/>
      </rPr>
      <t xml:space="preserve">  CL-Other-A/P LTD -Interest Expense (AGC 114770- Retirement of Indebtedness)</t>
    </r>
  </si>
  <si>
    <r>
      <t>Credit</t>
    </r>
    <r>
      <rPr>
        <sz val="11"/>
        <rFont val="Times New Roman"/>
        <family val="1"/>
      </rPr>
      <t xml:space="preserve">  CL-Other A/P Commercial Paper-Interest Expense (AGC 114780-Retirement of Indebtedness)</t>
    </r>
  </si>
  <si>
    <r>
      <t>Credit</t>
    </r>
    <r>
      <rPr>
        <sz val="11"/>
        <rFont val="Times New Roman"/>
        <family val="1"/>
      </rPr>
      <t xml:space="preserve">  CL-Other Miscellaneous (AGC 144760-Loan Funds)</t>
    </r>
  </si>
  <si>
    <r>
      <t>Attachment 18—Record Accrued Interest Payable at June, 30, 2002 in the General Ledgers</t>
    </r>
    <r>
      <rPr>
        <b/>
        <vertAlign val="superscript"/>
        <sz val="11"/>
        <rFont val="Times New Roman"/>
        <family val="1"/>
      </rPr>
      <t>1</t>
    </r>
    <r>
      <rPr>
        <b/>
        <sz val="11"/>
        <rFont val="Times New Roman"/>
        <family val="1"/>
      </rPr>
      <t xml:space="preserve">  </t>
    </r>
  </si>
  <si>
    <t>Attachment 19—Eliminate Current Year Activity in Federal Loan Programs by Reclassifying Activity to Federal Refundable Loans Liability for FYE June 30, 2002 in the General Ledgers</t>
  </si>
  <si>
    <t>(Reference: IRM No. 131, Exhibit 16)</t>
  </si>
  <si>
    <t>Exhibit 16—Eliminate Current Year Activity in Federal Loan Programs by Reclassifying Activity to Federal Refundable Loans for FYE June 30, 2002 in the General Ledgers</t>
  </si>
  <si>
    <t>Eliminate Current Year Activity in Federal Loan Programs for FYE 6/30/02 in GL</t>
  </si>
  <si>
    <r>
      <t xml:space="preserve">Debit or Credit, </t>
    </r>
    <r>
      <rPr>
        <i/>
        <u val="single"/>
        <sz val="11"/>
        <rFont val="Times New Roman"/>
        <family val="1"/>
      </rPr>
      <t>as appropriate</t>
    </r>
    <r>
      <rPr>
        <i/>
        <sz val="11"/>
        <rFont val="Times New Roman"/>
        <family val="1"/>
      </rPr>
      <t>:</t>
    </r>
    <r>
      <rPr>
        <sz val="11"/>
        <rFont val="Times New Roman"/>
        <family val="1"/>
      </rPr>
      <t xml:space="preserve"> </t>
    </r>
  </si>
  <si>
    <t>Grants &amp; Contracts-US Government-Federal Capital Contribution (TC 8038)</t>
  </si>
  <si>
    <t>Sales &amp; Service-Other Operating Revenues-Interest on Notes (TC 8020)</t>
  </si>
  <si>
    <t>Sales &amp; Service-Other Operating Revenues-Recovery of Notes Written Off as Uncollectible (TC8021)</t>
  </si>
  <si>
    <t>Sales &amp; Service-Other Operating Revenues-Recovery of NDEA Teaching Service Cancellation (TC 8022)</t>
  </si>
  <si>
    <t>Sales &amp; Service-Other Operating Revenues-Late Charges-Student Loans (TC 8025)</t>
  </si>
  <si>
    <t>Sales &amp; Service-Other Operating Revenues-Faculty Mortgage Programs-Fess (TC 8131)</t>
  </si>
  <si>
    <t>Other Operating Expenses-Write-Off of Notes as Uncollectible (TC 8125)</t>
  </si>
  <si>
    <t>Send letter concerning audits of campus foundation financial statements to Vice Chancellors for University Relations and Vice Chancellors for Administration.</t>
  </si>
  <si>
    <t>CA(KK)</t>
  </si>
  <si>
    <t>ENDOW</t>
  </si>
  <si>
    <t>04</t>
  </si>
  <si>
    <t>PwC to perform interim fieldwork.  Timing to be determined based on consultation with campus personnel.</t>
  </si>
  <si>
    <t>TBD  Apr-June</t>
  </si>
  <si>
    <t>ALL</t>
  </si>
  <si>
    <t>05</t>
  </si>
  <si>
    <t xml:space="preserve">Send AO's Instructions and List of Endowment Funds which require Unexpended Balances be added to principal or returned to the Office of the President. </t>
  </si>
  <si>
    <t>07</t>
  </si>
  <si>
    <t>"PUT" updated list of "Areas of Responsibility for Fiscal Closing" on the CA file server so CA (DW) can "GET" them through FTP.  (Use Appendix A)  NOTE:  Copy of all campus' lists will be available to all campus AO's via FTP.</t>
  </si>
  <si>
    <t>AO/CA(DW)</t>
  </si>
  <si>
    <t>Provide campuses with the information for recording the reversal of deferred or accrued restricted revenue for June 30, 2001.  (IRM 126C)</t>
  </si>
  <si>
    <t>CA</t>
  </si>
  <si>
    <t>CURR</t>
  </si>
  <si>
    <t>Provide campuses with information for recording the reversal of accrued interest expenses on long term debt as of June 30, 2001.  (IRM 127)</t>
  </si>
  <si>
    <t>PLANT/  LOAN</t>
  </si>
  <si>
    <t>Provide campuses with information for recording non-university owned equipment at 6/30/00, 6/30/01, and 6/30/02.  (IRM 17B)</t>
  </si>
  <si>
    <t>Provide campuses with information for recording Depreciation and accumulated Depreciation for FY 2000, 2001. (IRM 22)</t>
  </si>
  <si>
    <t>Calculate FY2002 depreciation expense and provide campuses with entries to record.  (IRM 22)</t>
  </si>
  <si>
    <t>Calculate FY 2002 accumulated depreciation associated with the disposal or transfer of capital assets and provide campuses with entries to record.  (IRM 22)</t>
  </si>
  <si>
    <t>08</t>
  </si>
  <si>
    <t>Send table of Unit Values of Libraries and Collections to plant accountants.</t>
  </si>
  <si>
    <t>CA(HL)</t>
  </si>
  <si>
    <t>09</t>
  </si>
  <si>
    <t xml:space="preserve">Send intercampus Transfer of Funds (15 type entries) for May ledger to Systemwide Resource Administration Office.  NOTE:  This will be the LAST cycle for these entries for the fiscal year.  </t>
  </si>
  <si>
    <t>Record the entries provided by UCOP for the reversal of June 30, 2001 balances for deferred or accrued restricted revenue as a FY 2001-2002 entry.  (IRM 126C)</t>
  </si>
  <si>
    <t>AO/CA</t>
  </si>
  <si>
    <t>Record the entries provided to reverse interest expense as of June 30, 2001.  (IRM 127)</t>
  </si>
  <si>
    <t>Record the entries provided by UCOP for the June 30, 2000 balances for Capitalization of Non-University Owned Equipment.  (IRM 17B)</t>
  </si>
  <si>
    <t>Record the entries provided by UCOP for the June 30, 2000 balances for Accumulated Depreciation.  (IRM 22)</t>
  </si>
  <si>
    <t>Record the entries provided by UCOP for the June 30, 2001 balances for Capitalization of Non-University Owned Equipment.  (IRM 17B)</t>
  </si>
  <si>
    <t>Record the entries provided by UCOP for the June 30, 2001 balances for Depreciation Expense.  (IRM 22)</t>
  </si>
  <si>
    <t>Record the entries provided by UCOP for the June 30, 2001 balances for the Write-off of Accumulated Depreciation on Disposals and Transfers.  (IRM 22)</t>
  </si>
  <si>
    <t>Record the entries provided by UCOP for the June 30, 2002 balances for Capitalization of Non-University Owned Equipment.  (IRM 17B)</t>
  </si>
  <si>
    <t>Record FY 2002 depreciation expense and write-off accumulated depreciation associated with the disposal or transfer of capital assets.  (IRM 22)</t>
  </si>
  <si>
    <t>13</t>
  </si>
  <si>
    <t>Transmit TIS General Ledger and Budget files to campuses.  Report date should be May 31.   NOTE:  This will be the LAST cycle for these entries for the fiscal year.  Dataset:  FTPUSRn.GET.TISGL.MAY02, FTPUSRn.GET.TISBS.MAY02, where n is the numeric campus ID (BK=1, SF=2, DV=3, etc.).</t>
  </si>
  <si>
    <t>14</t>
  </si>
  <si>
    <t>"PUT" Schedules A,B,C, &amp; D templates on the CA file server so AO's can "GET" them through FTP.</t>
  </si>
  <si>
    <t>CA(FG)</t>
  </si>
  <si>
    <t>15</t>
  </si>
  <si>
    <t>"PUT" Bond worksheet templates on the CA file server so AO's can "GET" them through FTP.</t>
  </si>
  <si>
    <t>CURR/   PLANT</t>
  </si>
  <si>
    <t>16</t>
  </si>
  <si>
    <t>"PUT" pre-typed journals for closing steps 51 through 58 on the CA file server so AO's can "GET" them through FTP.</t>
  </si>
  <si>
    <t>CA(GS)</t>
  </si>
  <si>
    <t>17</t>
  </si>
  <si>
    <t xml:space="preserve">Submit claims for all Special State Appropriations and capital appropriations which will expire and automatically lapse to the State on June 30th (all current funds appropriated by the state for the 1999-00 fiscal year and all plant funds expiring at 6/30 as indicated on the State Controller's Report).  </t>
  </si>
  <si>
    <t>AO/CA(FG/ HL)</t>
  </si>
  <si>
    <t>18</t>
  </si>
  <si>
    <t>PwC to meet with all campuses and medical centers on results of interim work and present both preliminary management letter comments and preliminary A-133 findings.</t>
  </si>
  <si>
    <t>TBD  June</t>
  </si>
  <si>
    <t>19</t>
  </si>
  <si>
    <t>Forward the May 31 liability listing &amp; cash book from Contracted Fiscal Services to campuses.</t>
  </si>
  <si>
    <t>CA(JPO)</t>
  </si>
  <si>
    <t>21</t>
  </si>
  <si>
    <t>Transmit Service Billing transactions to all campuses.  Dataset:  FTPUSRn.GET.AASGL.JUN02, where n is the numeric campus ID.   (BK=1, SF=2, DV=3, etc.).</t>
  </si>
  <si>
    <t>22</t>
  </si>
  <si>
    <t>Make payment for June UCRS contributions and workers' comp assessment at DOE Laboratories.</t>
  </si>
  <si>
    <t>LBL-AO LLNL-AO LANL-AO</t>
  </si>
  <si>
    <t>UCRS/ CURR</t>
  </si>
  <si>
    <t>23</t>
  </si>
  <si>
    <t xml:space="preserve">Cutoff for submission of Treasurer Financial Journals for Endowment Fund Transfers. </t>
  </si>
  <si>
    <t>24</t>
  </si>
  <si>
    <t>Final Cutoff for processing of Intercampus Financial Journals (except transfer of funds balances to/from Systemwide).  Local expense carryforward can be used for minor items or adjustments after Preliminary cutoff and resolved in the new year.</t>
  </si>
  <si>
    <t>30</t>
  </si>
  <si>
    <t>Distribute hard copy  (campuses) or electronic file (OP) of June financial control listings through 7/5 (step 38) to all other AO's. (FAX or FTP).  Indicate date of cutoff.</t>
  </si>
  <si>
    <t>AO/CA(GS)</t>
  </si>
  <si>
    <t>25</t>
  </si>
  <si>
    <t>"PUT" the financial journal to adjust State Support as of May 31 to Final Estimated Income on the CA file server so AO's can "GET" it through FTP. (Note: After May cutoff, further adjustments, if necessary, should be made through unexpended balance and coordinated with RAO &amp; CA.)</t>
  </si>
  <si>
    <t>AO/CA(FG)</t>
  </si>
  <si>
    <t>26</t>
  </si>
  <si>
    <t>"PUT" worksheet with amounts for financial journal for expense transfer of Ed Fee/General Fund expense proration to campuses on CA file server so AO's can "GET" it through FTP.</t>
  </si>
  <si>
    <t>27</t>
  </si>
  <si>
    <t>Process the compensated absence accrual journal and the senior management severance pay accrual journal in summary form by function for expenditure classification and by fund group for funding source on a reversing journal.  Charge senior management severance pay accrual to non-general funds only.</t>
  </si>
  <si>
    <t>28</t>
  </si>
  <si>
    <t>CUTOFF FOR SUBMISSION OF ALL "12-MONTH" JOURNAL ENTRIES FOR  PRELIMINARY LEDGER</t>
  </si>
  <si>
    <t>29</t>
  </si>
  <si>
    <t xml:space="preserve">Reconcile SPWB Statements as of May 31 and make necessary adjustments.  Send copy of reconciliation to CA (HL). </t>
  </si>
  <si>
    <t>AO/CA(HL)</t>
  </si>
  <si>
    <t>32</t>
  </si>
  <si>
    <t>Transmit Corporate Account Fund Profile file to IRC as of preliminary ledger.</t>
  </si>
  <si>
    <t>DPC</t>
  </si>
  <si>
    <t>33</t>
  </si>
  <si>
    <t xml:space="preserve">Transmit CFS Balance file to IRC as of preliminary ledger cutoff.  </t>
  </si>
  <si>
    <t>DPC/AO</t>
  </si>
  <si>
    <t>Distribute hard copy  (campuses) or electronic file (OP) of June Preliminary financial control listings to all other AO's. (FAX or FTP).  Indicate date of cutoff.</t>
  </si>
  <si>
    <t>31</t>
  </si>
  <si>
    <t>Distribute hard copy  (campuses) or electronic file (OP) of June Preliminary transaction code listings to all other AO's. (FAX or FTP).  Indicate date of cutoff.</t>
  </si>
  <si>
    <t>AO/CA(GS/ JPO)</t>
  </si>
  <si>
    <t>CURR/ PLANT</t>
  </si>
  <si>
    <t>34</t>
  </si>
  <si>
    <t>Transmit STIP entries to all campuses for local processing. Email income amounts for various funds to campuses, per campus request.  The dataset is FTPUSRn.GET.TISSTP.JUN02, where n is the numeric campus ID.  (BK=1, SF=2, DV=3, etc.)</t>
  </si>
  <si>
    <t>IRC/CA(GS)</t>
  </si>
  <si>
    <t>44</t>
  </si>
  <si>
    <t>Send expenditures schedules for annual financial report to CA (FG), including acquisition value and accumulated Depreciation of UC-owned equipment at the Labs.   NOTE: Include footnote indicating amount of PERS employer's contribution for the fiscal year.</t>
  </si>
  <si>
    <t>35</t>
  </si>
  <si>
    <t>Transfer Overhead recovery on State, Local, Federal and Private funds to OP.  Overhead recovery from State journal should include breakdown by source of funding.  Use the electronic pre-typed journals provided. If your campus has Garamendi funds, please submit the budget office worksheet with the O/H journal.</t>
  </si>
  <si>
    <t>36</t>
  </si>
  <si>
    <r>
      <t>Debit</t>
    </r>
    <r>
      <rPr>
        <sz val="11"/>
        <rFont val="Times New Roman"/>
        <family val="1"/>
      </rPr>
      <t xml:space="preserve"> Accumulated Depreciation-Buildings &amp; Structures-Campus (AGC 121210) Fund Source-</t>
    </r>
    <r>
      <rPr>
        <u val="single"/>
        <sz val="11"/>
        <rFont val="Times New Roman"/>
        <family val="1"/>
      </rPr>
      <t>Non-Federal</t>
    </r>
  </si>
  <si>
    <r>
      <t>Debit</t>
    </r>
    <r>
      <rPr>
        <sz val="11"/>
        <rFont val="Times New Roman"/>
        <family val="1"/>
      </rPr>
      <t xml:space="preserve"> Accumulated Depreciation-Buildings &amp; Structures-Campus (AGC 121210) Fund Source-</t>
    </r>
    <r>
      <rPr>
        <u val="single"/>
        <sz val="11"/>
        <rFont val="Times New Roman"/>
        <family val="1"/>
      </rPr>
      <t>Other</t>
    </r>
  </si>
  <si>
    <r>
      <t>Debit</t>
    </r>
    <r>
      <rPr>
        <sz val="11"/>
        <rFont val="Times New Roman"/>
        <family val="1"/>
      </rPr>
      <t xml:space="preserve">  Accumulated Depreciation-Buildings &amp; Structures-Med Ctr (AGC 121220) Fund Source-</t>
    </r>
    <r>
      <rPr>
        <u val="single"/>
        <sz val="11"/>
        <rFont val="Times New Roman"/>
        <family val="1"/>
      </rPr>
      <t>Federal</t>
    </r>
  </si>
  <si>
    <r>
      <t>Debit</t>
    </r>
    <r>
      <rPr>
        <sz val="11"/>
        <rFont val="Times New Roman"/>
        <family val="1"/>
      </rPr>
      <t xml:space="preserve">  Accumulated Depreciation-Buildings &amp; Structures-Med Ctr (AGC 121220) Fund Source-</t>
    </r>
    <r>
      <rPr>
        <u val="single"/>
        <sz val="11"/>
        <rFont val="Times New Roman"/>
        <family val="1"/>
      </rPr>
      <t>Non-Federal</t>
    </r>
  </si>
  <si>
    <r>
      <t>Debit</t>
    </r>
    <r>
      <rPr>
        <sz val="11"/>
        <rFont val="Times New Roman"/>
        <family val="1"/>
      </rPr>
      <t xml:space="preserve">  Accumulated Depreciation-Buildings &amp; Structures-Med Ctr (AGC 121220) Fund Source-</t>
    </r>
    <r>
      <rPr>
        <u val="single"/>
        <sz val="11"/>
        <rFont val="Times New Roman"/>
        <family val="1"/>
      </rPr>
      <t>Other</t>
    </r>
  </si>
  <si>
    <r>
      <t>Debit</t>
    </r>
    <r>
      <rPr>
        <sz val="11"/>
        <rFont val="Times New Roman"/>
        <family val="1"/>
      </rPr>
      <t xml:space="preserve">  Accumulated Depreciation-General Improvements-Campus (AGC 121310) Fund Source-</t>
    </r>
    <r>
      <rPr>
        <u val="single"/>
        <sz val="11"/>
        <rFont val="Times New Roman"/>
        <family val="1"/>
      </rPr>
      <t>Federal</t>
    </r>
  </si>
  <si>
    <r>
      <t>Debit</t>
    </r>
    <r>
      <rPr>
        <sz val="11"/>
        <rFont val="Times New Roman"/>
        <family val="1"/>
      </rPr>
      <t xml:space="preserve">  Accumulated Depreciation-General Improvements-Campus (AGC 121310) Fund Source-</t>
    </r>
    <r>
      <rPr>
        <u val="single"/>
        <sz val="11"/>
        <rFont val="Times New Roman"/>
        <family val="1"/>
      </rPr>
      <t>Non-Federal</t>
    </r>
  </si>
  <si>
    <r>
      <t>Debit</t>
    </r>
    <r>
      <rPr>
        <sz val="11"/>
        <rFont val="Times New Roman"/>
        <family val="1"/>
      </rPr>
      <t xml:space="preserve">  Accumulated Depreciation-General Improvements-Campus (AGC 121310) Fund Source-</t>
    </r>
    <r>
      <rPr>
        <u val="single"/>
        <sz val="11"/>
        <rFont val="Times New Roman"/>
        <family val="1"/>
      </rPr>
      <t>Other</t>
    </r>
  </si>
  <si>
    <r>
      <t>Debit</t>
    </r>
    <r>
      <rPr>
        <sz val="11"/>
        <rFont val="Times New Roman"/>
        <family val="1"/>
      </rPr>
      <t xml:space="preserve">  Accumulated Depreciation-General Improvements-Med Ctr (AGC 121320) Fund Source-</t>
    </r>
    <r>
      <rPr>
        <u val="single"/>
        <sz val="11"/>
        <rFont val="Times New Roman"/>
        <family val="1"/>
      </rPr>
      <t>Federal</t>
    </r>
  </si>
  <si>
    <r>
      <t>Debit</t>
    </r>
    <r>
      <rPr>
        <sz val="11"/>
        <rFont val="Times New Roman"/>
        <family val="1"/>
      </rPr>
      <t xml:space="preserve">  Accumulated Depreciation-General Improvements-Med Ctr (AGC 121320) Fund Source-</t>
    </r>
    <r>
      <rPr>
        <u val="single"/>
        <sz val="11"/>
        <rFont val="Times New Roman"/>
        <family val="1"/>
      </rPr>
      <t>Non-Federal</t>
    </r>
  </si>
  <si>
    <r>
      <t>Debit</t>
    </r>
    <r>
      <rPr>
        <sz val="11"/>
        <rFont val="Times New Roman"/>
        <family val="1"/>
      </rPr>
      <t xml:space="preserve">  Accumulated Depreciation-General Improvements-Med Ctr (AGC 121320) Fund Source-</t>
    </r>
    <r>
      <rPr>
        <u val="single"/>
        <sz val="11"/>
        <rFont val="Times New Roman"/>
        <family val="1"/>
      </rPr>
      <t>Other</t>
    </r>
  </si>
  <si>
    <r>
      <t>Debit</t>
    </r>
    <r>
      <rPr>
        <sz val="11"/>
        <rFont val="Times New Roman"/>
        <family val="1"/>
      </rPr>
      <t xml:space="preserve">  Accumulated Depreciation-Equipment-Med Ctr (AGC 121480) Fund Source-</t>
    </r>
    <r>
      <rPr>
        <u val="single"/>
        <sz val="11"/>
        <rFont val="Times New Roman"/>
        <family val="1"/>
      </rPr>
      <t>Federal</t>
    </r>
  </si>
  <si>
    <r>
      <t>Debit</t>
    </r>
    <r>
      <rPr>
        <sz val="11"/>
        <rFont val="Times New Roman"/>
        <family val="1"/>
      </rPr>
      <t xml:space="preserve">  Accumulated Depreciation-Equipment-Med Ctr (AGC 121480) Fund Source-</t>
    </r>
    <r>
      <rPr>
        <u val="single"/>
        <sz val="11"/>
        <rFont val="Times New Roman"/>
        <family val="1"/>
      </rPr>
      <t>Non-Federal</t>
    </r>
  </si>
  <si>
    <r>
      <t>Debit</t>
    </r>
    <r>
      <rPr>
        <sz val="11"/>
        <rFont val="Times New Roman"/>
        <family val="1"/>
      </rPr>
      <t xml:space="preserve">  Accumulated Depreciation-Equipment-Med Ctr (AGC 121480) Fund Source-</t>
    </r>
    <r>
      <rPr>
        <u val="single"/>
        <sz val="11"/>
        <rFont val="Times New Roman"/>
        <family val="1"/>
      </rPr>
      <t>Other</t>
    </r>
  </si>
  <si>
    <r>
      <t>Debit</t>
    </r>
    <r>
      <rPr>
        <sz val="11"/>
        <rFont val="Times New Roman"/>
        <family val="1"/>
      </rPr>
      <t xml:space="preserve">  Accumulated Depreciation-Equipment-Campus (AGC 121490) Fund Source-</t>
    </r>
    <r>
      <rPr>
        <u val="single"/>
        <sz val="11"/>
        <rFont val="Times New Roman"/>
        <family val="1"/>
      </rPr>
      <t>Federal</t>
    </r>
  </si>
  <si>
    <r>
      <t>Debit</t>
    </r>
    <r>
      <rPr>
        <sz val="11"/>
        <rFont val="Times New Roman"/>
        <family val="1"/>
      </rPr>
      <t xml:space="preserve">  Accumulated Depreciation-Equipment-Campus (AGC 121490) Fund Source-</t>
    </r>
    <r>
      <rPr>
        <u val="single"/>
        <sz val="11"/>
        <rFont val="Times New Roman"/>
        <family val="1"/>
      </rPr>
      <t>Non-Federal</t>
    </r>
  </si>
  <si>
    <r>
      <t>Debit</t>
    </r>
    <r>
      <rPr>
        <sz val="11"/>
        <rFont val="Times New Roman"/>
        <family val="1"/>
      </rPr>
      <t xml:space="preserve">  Accumulated Depreciation-Equipment-Campus (AGC 121490) Fund Source-</t>
    </r>
    <r>
      <rPr>
        <u val="single"/>
        <sz val="11"/>
        <rFont val="Times New Roman"/>
        <family val="1"/>
      </rPr>
      <t>Other</t>
    </r>
  </si>
  <si>
    <r>
      <t>Debit</t>
    </r>
    <r>
      <rPr>
        <sz val="11"/>
        <rFont val="Times New Roman"/>
        <family val="1"/>
      </rPr>
      <t xml:space="preserve">  Accumulated Depreciation-Intangible Assets-Campus (AGC 121710) Fund Source-</t>
    </r>
    <r>
      <rPr>
        <u val="single"/>
        <sz val="11"/>
        <rFont val="Times New Roman"/>
        <family val="1"/>
      </rPr>
      <t>Federal</t>
    </r>
  </si>
  <si>
    <r>
      <t>Debit</t>
    </r>
    <r>
      <rPr>
        <sz val="11"/>
        <rFont val="Times New Roman"/>
        <family val="1"/>
      </rPr>
      <t xml:space="preserve">  Accumulated Depreciation-Intangible Assets-Campus (AGC 121710) Fund Source-</t>
    </r>
    <r>
      <rPr>
        <u val="single"/>
        <sz val="11"/>
        <rFont val="Times New Roman"/>
        <family val="1"/>
      </rPr>
      <t>Non-Federal</t>
    </r>
  </si>
  <si>
    <r>
      <t>Debit</t>
    </r>
    <r>
      <rPr>
        <sz val="11"/>
        <rFont val="Times New Roman"/>
        <family val="1"/>
      </rPr>
      <t xml:space="preserve">  Accumulated Depreciation-Intangible Assets-Campus (AGC 121710) Fund Source-</t>
    </r>
    <r>
      <rPr>
        <u val="single"/>
        <sz val="11"/>
        <rFont val="Times New Roman"/>
        <family val="1"/>
      </rPr>
      <t>Other</t>
    </r>
  </si>
  <si>
    <r>
      <t>Debit</t>
    </r>
    <r>
      <rPr>
        <sz val="11"/>
        <rFont val="Times New Roman"/>
        <family val="1"/>
      </rPr>
      <t xml:space="preserve">  Accumulated Depreciation-Intangible Assets-Med Ctr (AGC 121720) Fund Source-</t>
    </r>
    <r>
      <rPr>
        <u val="single"/>
        <sz val="11"/>
        <rFont val="Times New Roman"/>
        <family val="1"/>
      </rPr>
      <t>Federal</t>
    </r>
  </si>
  <si>
    <r>
      <t>Debit</t>
    </r>
    <r>
      <rPr>
        <sz val="11"/>
        <rFont val="Times New Roman"/>
        <family val="1"/>
      </rPr>
      <t xml:space="preserve">  Accumulated Depreciation-Intangible Assets-Med Ctr (AGC 121720) Fund Source-</t>
    </r>
    <r>
      <rPr>
        <u val="single"/>
        <sz val="11"/>
        <rFont val="Times New Roman"/>
        <family val="1"/>
      </rPr>
      <t>Non-Federal</t>
    </r>
  </si>
  <si>
    <r>
      <t>Debit</t>
    </r>
    <r>
      <rPr>
        <sz val="11"/>
        <rFont val="Times New Roman"/>
        <family val="1"/>
      </rPr>
      <t xml:space="preserve">  Accumulated Depreciation-Intangible Assets-Med Ctr (AGC 121720) Fund Source-</t>
    </r>
    <r>
      <rPr>
        <u val="single"/>
        <sz val="11"/>
        <rFont val="Times New Roman"/>
        <family val="1"/>
      </rPr>
      <t>Other</t>
    </r>
  </si>
  <si>
    <r>
      <t>Debit</t>
    </r>
    <r>
      <rPr>
        <sz val="11"/>
        <rFont val="Times New Roman"/>
        <family val="1"/>
      </rPr>
      <t xml:space="preserve">  Accumulated Depreciation-Infrastructure-Campus (AGC 121810) Fund Source-</t>
    </r>
    <r>
      <rPr>
        <u val="single"/>
        <sz val="11"/>
        <rFont val="Times New Roman"/>
        <family val="1"/>
      </rPr>
      <t>Federal</t>
    </r>
  </si>
  <si>
    <r>
      <t>Debit</t>
    </r>
    <r>
      <rPr>
        <sz val="11"/>
        <rFont val="Times New Roman"/>
        <family val="1"/>
      </rPr>
      <t xml:space="preserve">  Accumulated Depreciation-Infrastructure-Campus (AGC 121810) Fund Source-</t>
    </r>
    <r>
      <rPr>
        <u val="single"/>
        <sz val="11"/>
        <rFont val="Times New Roman"/>
        <family val="1"/>
      </rPr>
      <t>Non-Federal</t>
    </r>
  </si>
  <si>
    <r>
      <t>Debit</t>
    </r>
    <r>
      <rPr>
        <sz val="11"/>
        <rFont val="Times New Roman"/>
        <family val="1"/>
      </rPr>
      <t xml:space="preserve">  Accumulated Depreciation-Infrastructure-Campus (AGC 121810) Fund Source-</t>
    </r>
    <r>
      <rPr>
        <u val="single"/>
        <sz val="11"/>
        <rFont val="Times New Roman"/>
        <family val="1"/>
      </rPr>
      <t>Other</t>
    </r>
  </si>
  <si>
    <r>
      <t>Debit</t>
    </r>
    <r>
      <rPr>
        <sz val="11"/>
        <rFont val="Times New Roman"/>
        <family val="1"/>
      </rPr>
      <t xml:space="preserve">  Accumulated Depreciation-Infrastructure-Med Ctr (AGC 121820) Fund Source-</t>
    </r>
    <r>
      <rPr>
        <u val="single"/>
        <sz val="11"/>
        <rFont val="Times New Roman"/>
        <family val="1"/>
      </rPr>
      <t>Federal</t>
    </r>
  </si>
  <si>
    <r>
      <t>Debit</t>
    </r>
    <r>
      <rPr>
        <sz val="11"/>
        <rFont val="Times New Roman"/>
        <family val="1"/>
      </rPr>
      <t xml:space="preserve">  Accumulated Depreciation-Infrastructure-Med Ctr (AGC 121820) Fund Source-</t>
    </r>
    <r>
      <rPr>
        <u val="single"/>
        <sz val="11"/>
        <rFont val="Times New Roman"/>
        <family val="1"/>
      </rPr>
      <t>Non-Federal</t>
    </r>
  </si>
  <si>
    <r>
      <t>Debit</t>
    </r>
    <r>
      <rPr>
        <sz val="11"/>
        <rFont val="Times New Roman"/>
        <family val="1"/>
      </rPr>
      <t xml:space="preserve">  Accumulated Depreciation-Infrastructure-Med Ctr (AGC 121820) Fund Source-</t>
    </r>
    <r>
      <rPr>
        <u val="single"/>
        <sz val="11"/>
        <rFont val="Times New Roman"/>
        <family val="1"/>
      </rPr>
      <t>Other</t>
    </r>
  </si>
  <si>
    <t>(Reference: IRM No. 22, Exhibit 12)</t>
  </si>
  <si>
    <t>Exhibit 12—Record the Transfer of Accumulated Depreciation at June 30, 2001 in the FY 2002 General Ledgers</t>
  </si>
  <si>
    <t>Record the FY 2001 Transfer of Accumulated Depreciation in the GL</t>
  </si>
  <si>
    <t xml:space="preserve">Total DR </t>
  </si>
  <si>
    <t>(Reference IRM No. 22, Exhibit 10)</t>
  </si>
  <si>
    <r>
      <t>Exhibit 10—Record the Capitalization of Non-University Owned Equipment at June 30, 2002 in the FY 2002 General Ledgers</t>
    </r>
    <r>
      <rPr>
        <b/>
        <vertAlign val="superscript"/>
        <sz val="11"/>
        <rFont val="Times New Roman"/>
        <family val="1"/>
      </rPr>
      <t>1</t>
    </r>
  </si>
  <si>
    <r>
      <t>Record Capitalization of Non-University Owned Equipment at 12/31/01 in the GL</t>
    </r>
    <r>
      <rPr>
        <b/>
        <i/>
        <vertAlign val="superscript"/>
        <sz val="11"/>
        <rFont val="Times New Roman"/>
        <family val="1"/>
      </rPr>
      <t>1</t>
    </r>
  </si>
  <si>
    <r>
      <t>Debit</t>
    </r>
    <r>
      <rPr>
        <sz val="11"/>
        <rFont val="Times New Roman"/>
        <family val="1"/>
      </rPr>
      <t xml:space="preserve">  Fund Balance (TC 3076 Equipment-Campus)</t>
    </r>
  </si>
  <si>
    <r>
      <t>Debit</t>
    </r>
    <r>
      <rPr>
        <sz val="11"/>
        <rFont val="Times New Roman"/>
        <family val="1"/>
      </rPr>
      <t xml:space="preserve">  Fund Balance (TC 3176 Equipment-Medical Center)</t>
    </r>
  </si>
  <si>
    <r>
      <t>Credit</t>
    </r>
    <r>
      <rPr>
        <sz val="11"/>
        <rFont val="Times New Roman"/>
        <family val="1"/>
      </rPr>
      <t xml:space="preserve">  Fund Balance (TC 3076 Equipment-Campus)</t>
    </r>
  </si>
  <si>
    <r>
      <t>Credit</t>
    </r>
    <r>
      <rPr>
        <sz val="11"/>
        <rFont val="Times New Roman"/>
        <family val="1"/>
      </rPr>
      <t xml:space="preserve">  Fund Balance (TC 3176 Equipment-Medical Center)</t>
    </r>
  </si>
  <si>
    <t>The entry will be for the value of non-University owned equipment acquired or disposed from January 1, 2001 through December 31, 2001.</t>
  </si>
  <si>
    <t>Campuses will also determine and capitalize the value of non-University owned equipment acquired or disposed from January 1, 2002 through June 30, 2002 at June 30, 2002.</t>
  </si>
  <si>
    <r>
      <t>Attachment 7—Record the Capitalization and Disposal of Non-University Owned Equipment at December 31, 2001 in the FY 2002 General Ledgers</t>
    </r>
    <r>
      <rPr>
        <b/>
        <vertAlign val="superscript"/>
        <sz val="11"/>
        <rFont val="Times New Roman"/>
        <family val="1"/>
      </rPr>
      <t>1</t>
    </r>
    <r>
      <rPr>
        <b/>
        <sz val="11"/>
        <rFont val="Times New Roman"/>
        <family val="1"/>
      </rPr>
      <t xml:space="preserve"> </t>
    </r>
  </si>
  <si>
    <r>
      <t>Attachment 3—Record the Capitalization and Disposal of Non-University Owned Equipment at June 30, 2001 in the FY 2002 General Ledgers</t>
    </r>
    <r>
      <rPr>
        <b/>
        <vertAlign val="superscript"/>
        <sz val="11"/>
        <rFont val="Times New Roman"/>
        <family val="1"/>
      </rPr>
      <t>1</t>
    </r>
    <r>
      <rPr>
        <b/>
        <sz val="11"/>
        <rFont val="Times New Roman"/>
        <family val="1"/>
      </rPr>
      <t xml:space="preserve">  </t>
    </r>
  </si>
  <si>
    <t xml:space="preserve">Attachment 4—Record the Depreciation Expense for FYE June 30, 2001 in the FY 2002 General Ledgers     </t>
  </si>
  <si>
    <t xml:space="preserve">Attachment 5—Record the Entry to Write-Off the Accumulated Depreciation on Disposed Capital Assets for the FYE June 30, 2001 in the FY 2002 General Ledgers     </t>
  </si>
  <si>
    <t xml:space="preserve">Attachment 6—Record the Transfer of Accumulated Depreciation at June 30, 2001 in the FY 2002 General Ledgers   </t>
  </si>
  <si>
    <t>(Reference: IRM No. 22, Exhibit 3)</t>
  </si>
  <si>
    <r>
      <t>Exhibit 3—Record the Depreciation Expense for FYE June 30, 2002 in the General Ledgers</t>
    </r>
    <r>
      <rPr>
        <b/>
        <vertAlign val="superscript"/>
        <sz val="11"/>
        <rFont val="Times New Roman"/>
        <family val="1"/>
      </rPr>
      <t>1</t>
    </r>
  </si>
  <si>
    <r>
      <t>Record Depreciation Expense for FYE 6/30/02 in the GL</t>
    </r>
    <r>
      <rPr>
        <b/>
        <i/>
        <vertAlign val="superscript"/>
        <sz val="11"/>
        <rFont val="Times New Roman"/>
        <family val="1"/>
      </rPr>
      <t>1</t>
    </r>
  </si>
  <si>
    <r>
      <t>Debit</t>
    </r>
    <r>
      <rPr>
        <sz val="11"/>
        <rFont val="Times New Roman"/>
        <family val="1"/>
      </rPr>
      <t xml:space="preserve">  Depreciation Expense (TC 2400-Buildings &amp; Structures-Campus)</t>
    </r>
  </si>
  <si>
    <r>
      <t>Debit</t>
    </r>
    <r>
      <rPr>
        <sz val="11"/>
        <rFont val="Times New Roman"/>
        <family val="1"/>
      </rPr>
      <t xml:space="preserve">  Depreciation Expense (TC 2500-Buildings &amp; Structures-Med Ctr)</t>
    </r>
  </si>
  <si>
    <r>
      <t>Debit</t>
    </r>
    <r>
      <rPr>
        <sz val="11"/>
        <rFont val="Times New Roman"/>
        <family val="1"/>
      </rPr>
      <t xml:space="preserve">  Depreciation Expense (TC 2401-General Improvements-Campus)</t>
    </r>
  </si>
  <si>
    <r>
      <t>Debit</t>
    </r>
    <r>
      <rPr>
        <sz val="11"/>
        <rFont val="Times New Roman"/>
        <family val="1"/>
      </rPr>
      <t xml:space="preserve">  Depreciation Expense (TC 2501-General Improvements-Med Ctr)</t>
    </r>
  </si>
  <si>
    <r>
      <t>Debit</t>
    </r>
    <r>
      <rPr>
        <sz val="11"/>
        <rFont val="Times New Roman"/>
        <family val="1"/>
      </rPr>
      <t xml:space="preserve">  Depreciation Expense (TC 2402-Software &gt; $10 M-Campus)</t>
    </r>
  </si>
  <si>
    <r>
      <t>Credit</t>
    </r>
    <r>
      <rPr>
        <sz val="11"/>
        <rFont val="Times New Roman"/>
        <family val="1"/>
      </rPr>
      <t xml:space="preserve">  Accumulated Depreciation-Software &gt; $10M-Campus (AGC 121440) Fund Source-</t>
    </r>
    <r>
      <rPr>
        <u val="single"/>
        <sz val="11"/>
        <rFont val="Times New Roman"/>
        <family val="1"/>
      </rPr>
      <t>Federal</t>
    </r>
  </si>
  <si>
    <r>
      <t>Credit</t>
    </r>
    <r>
      <rPr>
        <sz val="11"/>
        <rFont val="Times New Roman"/>
        <family val="1"/>
      </rPr>
      <t xml:space="preserve">  Accumulated Depreciation-Software &gt; $10M-Campus (AGC 121440) Fund Source-</t>
    </r>
    <r>
      <rPr>
        <u val="single"/>
        <sz val="11"/>
        <rFont val="Times New Roman"/>
        <family val="1"/>
      </rPr>
      <t>Non-Federal</t>
    </r>
  </si>
  <si>
    <r>
      <t>Credit</t>
    </r>
    <r>
      <rPr>
        <sz val="11"/>
        <rFont val="Times New Roman"/>
        <family val="1"/>
      </rPr>
      <t xml:space="preserve">  Accumulated Depreciation-Software &gt; $10M-Campus (AGC 121440) Fund Source-</t>
    </r>
    <r>
      <rPr>
        <u val="single"/>
        <sz val="11"/>
        <rFont val="Times New Roman"/>
        <family val="1"/>
      </rPr>
      <t>Other</t>
    </r>
  </si>
  <si>
    <r>
      <t>Debit</t>
    </r>
    <r>
      <rPr>
        <sz val="11"/>
        <rFont val="Times New Roman"/>
        <family val="1"/>
      </rPr>
      <t xml:space="preserve">  Depreciation Expense (TC 2502-Software &gt; $10 M-Med Ctr)</t>
    </r>
  </si>
  <si>
    <r>
      <t>Credit</t>
    </r>
    <r>
      <rPr>
        <sz val="11"/>
        <rFont val="Times New Roman"/>
        <family val="1"/>
      </rPr>
      <t xml:space="preserve">  Accumulated Depreciation-Software &gt; $10M-Med Ctr (AGC 121450) Fund Source-</t>
    </r>
    <r>
      <rPr>
        <u val="single"/>
        <sz val="11"/>
        <rFont val="Times New Roman"/>
        <family val="1"/>
      </rPr>
      <t>Federal</t>
    </r>
  </si>
  <si>
    <r>
      <t>Credit</t>
    </r>
    <r>
      <rPr>
        <sz val="11"/>
        <rFont val="Times New Roman"/>
        <family val="1"/>
      </rPr>
      <t xml:space="preserve">  Accumulated Depreciation-Software &gt; $10M-Med Ctr (AGC 121450) Fund Source-</t>
    </r>
    <r>
      <rPr>
        <u val="single"/>
        <sz val="11"/>
        <rFont val="Times New Roman"/>
        <family val="1"/>
      </rPr>
      <t>Non-Federal</t>
    </r>
  </si>
  <si>
    <r>
      <t>Credit</t>
    </r>
    <r>
      <rPr>
        <sz val="11"/>
        <rFont val="Times New Roman"/>
        <family val="1"/>
      </rPr>
      <t xml:space="preserve">  Accumulated Depreciation-Software &gt; $10M-Med Ctr (AGC 121450) Fund Source-</t>
    </r>
    <r>
      <rPr>
        <u val="single"/>
        <sz val="11"/>
        <rFont val="Times New Roman"/>
        <family val="1"/>
      </rPr>
      <t>Other</t>
    </r>
  </si>
  <si>
    <r>
      <t>Debit</t>
    </r>
    <r>
      <rPr>
        <sz val="11"/>
        <rFont val="Times New Roman"/>
        <family val="1"/>
      </rPr>
      <t xml:space="preserve">  Depreciation Expense (TC 2403-Software &lt; $10 M-Campus)</t>
    </r>
  </si>
  <si>
    <t>Send "Capital Asset Activity Summary of Original Cost Activity" and "Capital Asset Activity Summary of Accumulated Depreciation" appendices for 6/30/2002 to campuses for review.  Campuses are required to reconcile these appendices to their general ledgers.  (IRM 102)</t>
  </si>
  <si>
    <t>AO/CA (HL)</t>
  </si>
  <si>
    <t>65</t>
  </si>
  <si>
    <t>CUTOFF FOR SUBMISSION OF "19-MONTH" JOURNAL ENTRIES ONLINE</t>
  </si>
  <si>
    <t>69</t>
  </si>
  <si>
    <t>"PUT" "Future Debt Service for Leases and Mortgages" on the CA file server so CA(HL) can "GET" it through FTP.  (Use Appendix E).</t>
  </si>
  <si>
    <t>74</t>
  </si>
  <si>
    <t>"PUT" completed Campus  Schedule A - Current Funds Receipts on the CA file server so CA (FG) can "GET" them through FTP.</t>
  </si>
  <si>
    <t>75</t>
  </si>
  <si>
    <t xml:space="preserve">"PUT" completed Campus Schedule B - Current Funds Expenditures by Uniform Classification Category (UAS) on the CA file server so CA(FG) can "GET" them through FTP. </t>
  </si>
  <si>
    <t>76</t>
  </si>
  <si>
    <t>"PUT" completed Campus  Schedule D - Current Funds Expenditures by Fund Source on the CA file server so CA(FG) can "GET" them through FTP. (Use Appendix F to reconcile General Ledger to Schedule D).</t>
  </si>
  <si>
    <t>67</t>
  </si>
  <si>
    <t>E-mail campuses to get comments on closing process to date.</t>
  </si>
  <si>
    <t>77</t>
  </si>
  <si>
    <t>Prepare Campus Consolidated Schedules 12A through F.</t>
  </si>
  <si>
    <t>78</t>
  </si>
  <si>
    <t>Post closing balance sheets with handpostings will be provided to campuses and auditors.</t>
  </si>
  <si>
    <t>79</t>
  </si>
  <si>
    <t>Send a copy of the local 02-journal to close Financial Control Accounts X-1195XX into Account X-119500 to CA (GS).  CA will prepare the M-OP and the J-OP journals.</t>
  </si>
  <si>
    <t>80</t>
  </si>
  <si>
    <t xml:space="preserve">"PUT" completed Bond worksheets on the CA file server so CA(HL) can "GET" them through FTP.  These worksheets should also be made available to the local PwC bond audit team.  </t>
  </si>
  <si>
    <t>Complete review of "Capital Asset Activity Summary of Original Cost Activity" and "Capital Asset Activity Summary of Accumulated Depreciation" appendices for 6/30/2002 (Step 90).  E-mail results of review to Helena Leung at Helena.Leung@ucop.edu.  (IRM 102)</t>
  </si>
  <si>
    <t>82</t>
  </si>
  <si>
    <t>PwC campus teams complete bond audit work on campus operations.</t>
  </si>
  <si>
    <t>83</t>
  </si>
  <si>
    <t>"PUT" completed Campus Schedule C - Current Funds Expenditures by Department (ARC) on the CA file server so CA(FG) can "GET" them through FTP.</t>
  </si>
  <si>
    <t>84</t>
  </si>
  <si>
    <t>Submit MD &amp; A narrative to CA (GS).  Instructions to follow.</t>
  </si>
  <si>
    <t>86</t>
  </si>
  <si>
    <t>Campuses and PwC campus teams final signoff on campus balances.</t>
  </si>
  <si>
    <t>90</t>
  </si>
  <si>
    <t>Complete bond audit reports to PwC.</t>
  </si>
  <si>
    <t>87</t>
  </si>
  <si>
    <t>"PUT"  "Major Construction and Land Report" on the CA file server so CA(HL) can "GET" it through FTP.  (Use Appendix G).</t>
  </si>
  <si>
    <t>88</t>
  </si>
  <si>
    <t>Financial statement report date (PwC sign off date).</t>
  </si>
  <si>
    <t>89</t>
  </si>
  <si>
    <t>Signed campus and OP management representation letters due to PwC.</t>
  </si>
  <si>
    <t>85</t>
  </si>
  <si>
    <t>Medical center and PwC medical center teams final signoff on medical center balances.</t>
  </si>
  <si>
    <t>91</t>
  </si>
  <si>
    <t>Medical Centers and Campuses to review management letters, discuss wording with PwC and prepare management letter responses for the Chancellor's letter.</t>
  </si>
  <si>
    <t>92</t>
  </si>
  <si>
    <t>Send a list of Federal Funds expensed for the fiscal year, by federal agency, to CA (HL).  This is required for the A-133 Federal Audit.  Submit listing of current year expense for fund group code 100200. (Use Appendix H).</t>
  </si>
  <si>
    <t>93</t>
  </si>
  <si>
    <t>"PUT" the "Integrated  Postsecondary Education Data System (IPEDS) Report" on the CA file server so CA(JPO) can "GET" it through FTP.  (Use Appendix I).</t>
  </si>
  <si>
    <t>AO/CA(JPO)</t>
  </si>
  <si>
    <t>95</t>
  </si>
  <si>
    <t>Review annual fiscal closing process. Send recommendations for next year to CA (GS).</t>
  </si>
  <si>
    <t>96</t>
  </si>
  <si>
    <t>Send Annual Financial Report to printer.</t>
  </si>
  <si>
    <t>97</t>
  </si>
  <si>
    <t>Send Campus Financial Schedules to printer.</t>
  </si>
  <si>
    <t>99</t>
  </si>
  <si>
    <t>PwC to complete fieldwork on A-133 testing.</t>
  </si>
  <si>
    <t>100</t>
  </si>
  <si>
    <t>PwC to provide draft A-133 findings to campus management.</t>
  </si>
  <si>
    <t>101</t>
  </si>
  <si>
    <t>"PUT" draft of Student Financial Aid Schedule on the CA file server so AOs can "GET" it through FTP. This schedule is needed for the A-133 audit.</t>
  </si>
  <si>
    <t>AO/CA(BL)</t>
  </si>
  <si>
    <t>102</t>
  </si>
  <si>
    <t>"PUT" reviewed and revised Student Financial Aid Schedule on file server so that CA can get them. This schedule is needed for the A-133 audit.</t>
  </si>
  <si>
    <t>104</t>
  </si>
  <si>
    <t>All issues regarding wording of A-133 findings and management responses to be resolved.</t>
  </si>
  <si>
    <t>105</t>
  </si>
  <si>
    <t>Signed campus and OP management representation letter updates for A-133 due to PwC.</t>
  </si>
  <si>
    <t>Old  #</t>
  </si>
  <si>
    <t>Description</t>
  </si>
  <si>
    <t>Due Date</t>
  </si>
  <si>
    <t>Responsibility</t>
  </si>
  <si>
    <t>Attachment 24—List of "Reminders" to Facilitate the June 30, 2002 Fiscal Closing Process</t>
  </si>
  <si>
    <t>1.</t>
  </si>
  <si>
    <t>All required account and fund attributes are correct in campus CAFP file. Ensure that there are no blank account or fund group codes. Check that UAS codes correspond to account group codes.</t>
  </si>
  <si>
    <t>2.</t>
  </si>
  <si>
    <t>All fund balance transactions have valid transaction codes, including Investment in Plant.</t>
  </si>
  <si>
    <t>3.</t>
  </si>
  <si>
    <t>All codes contained in IRM No. 150, Exhibit 2 are balanced, transfers codes net to zero, and inter-campus transaction codes are reconciled and in balance.</t>
  </si>
  <si>
    <t>4.</t>
  </si>
  <si>
    <t>Entries to classify Statement of Net Assets between current and noncurrent have been recorded.</t>
  </si>
  <si>
    <t>5.</t>
  </si>
  <si>
    <t>Entries to classify loans and collections have been recorded.</t>
  </si>
  <si>
    <t>6.</t>
  </si>
  <si>
    <t>Financial control accounts are reconciled.</t>
  </si>
  <si>
    <t>7.</t>
  </si>
  <si>
    <t>Inter-fund and intra-fund receivables and payables are reconciled and have offset balances.</t>
  </si>
  <si>
    <t>8.</t>
  </si>
  <si>
    <t>Clearing accounts are zero.</t>
  </si>
  <si>
    <t>9.</t>
  </si>
  <si>
    <t>Restricted current funds, except for gifts, endowment income and certain special state appropriations should have a zero balance (i.e., unexpended balance plus revenue less expenditures should equal zero).</t>
  </si>
  <si>
    <t>10.</t>
  </si>
  <si>
    <t>There are no financial balances in provision accounts (AGC 30015X), except for overhead.</t>
  </si>
  <si>
    <t>11.</t>
  </si>
  <si>
    <t>All GASB entries have been made.</t>
  </si>
  <si>
    <r>
      <t>Credit</t>
    </r>
    <r>
      <rPr>
        <sz val="11"/>
        <rFont val="Times New Roman"/>
        <family val="1"/>
      </rPr>
      <t xml:space="preserve">  Software &lt; $10 M Campus (AGC 120470) Fund Source-</t>
    </r>
    <r>
      <rPr>
        <u val="single"/>
        <sz val="11"/>
        <rFont val="Times New Roman"/>
        <family val="1"/>
      </rPr>
      <t>Other</t>
    </r>
  </si>
  <si>
    <t>Write-off of software &gt; $10 million will not begin until FY 2006-2007.</t>
  </si>
  <si>
    <t>Write-off of software &lt; $10 million will not begin until FY 2004-2005.</t>
  </si>
  <si>
    <r>
      <t>Attachment 9—Record the Entry to Write-Off the Accumulated Depreciation on Disposed Capital Assets for the FYE June 30, 2002 in the General Ledgers</t>
    </r>
    <r>
      <rPr>
        <b/>
        <vertAlign val="superscript"/>
        <sz val="11"/>
        <rFont val="Times New Roman"/>
        <family val="1"/>
      </rPr>
      <t>1</t>
    </r>
    <r>
      <rPr>
        <b/>
        <sz val="11"/>
        <rFont val="Times New Roman"/>
        <family val="1"/>
      </rPr>
      <t xml:space="preserve">  </t>
    </r>
  </si>
  <si>
    <t>(Reference: IRM No. 22, Exhibit 13)</t>
  </si>
  <si>
    <t>Exhibit 13—Record the Transfer of Accumulated Depreciation at June 30, 2002 in the FY 2002 General Ledgers</t>
  </si>
  <si>
    <r>
      <t>Debit</t>
    </r>
    <r>
      <rPr>
        <sz val="11"/>
        <rFont val="Times New Roman"/>
        <family val="1"/>
      </rPr>
      <t xml:space="preserve">  Fund Balance (TC 4350 Transfer-Accumulated Depreciation-Buildings &amp; Structures-Campus)</t>
    </r>
  </si>
  <si>
    <r>
      <t>Debit</t>
    </r>
    <r>
      <rPr>
        <sz val="11"/>
        <rFont val="Times New Roman"/>
        <family val="1"/>
      </rPr>
      <t xml:space="preserve">  Fund Balance (TC 4351 Transfer-Accumulated Depreciation-General Improvements-Campus)</t>
    </r>
  </si>
  <si>
    <r>
      <t>Debit</t>
    </r>
    <r>
      <rPr>
        <sz val="11"/>
        <rFont val="Times New Roman"/>
        <family val="1"/>
      </rPr>
      <t xml:space="preserve">  Fund Balance (TC 4451 Transfer-Accumulated Depreciation-General Improvements-Med Ctr)</t>
    </r>
  </si>
  <si>
    <r>
      <t>Debit</t>
    </r>
    <r>
      <rPr>
        <sz val="11"/>
        <rFont val="Times New Roman"/>
        <family val="1"/>
      </rPr>
      <t xml:space="preserve">  Fund Balance (TC 4454 Transfer-Accumulated Depreciation-Equipment-Med Ctr)</t>
    </r>
  </si>
  <si>
    <r>
      <t>Debit</t>
    </r>
    <r>
      <rPr>
        <sz val="11"/>
        <rFont val="Times New Roman"/>
        <family val="1"/>
      </rPr>
      <t xml:space="preserve">  Fund Balance (TC 4354 Transfer-Accumulated Depreciation-Equipment-Campus)</t>
    </r>
  </si>
  <si>
    <r>
      <t>Debit</t>
    </r>
    <r>
      <rPr>
        <sz val="11"/>
        <rFont val="Times New Roman"/>
        <family val="1"/>
      </rPr>
      <t xml:space="preserve">  Fund Balance (TC 4357 Transfer-Accumulated Depreciation-Infrastructure Assets-Campus)</t>
    </r>
  </si>
  <si>
    <r>
      <t>Credit</t>
    </r>
    <r>
      <rPr>
        <sz val="11"/>
        <rFont val="Times New Roman"/>
        <family val="1"/>
      </rPr>
      <t xml:space="preserve">  Accumulated Depreciation-Infrastructure Assets-Campus (AGC 121810) Fund Source-</t>
    </r>
    <r>
      <rPr>
        <u val="single"/>
        <sz val="11"/>
        <rFont val="Times New Roman"/>
        <family val="1"/>
      </rPr>
      <t>Federal</t>
    </r>
  </si>
  <si>
    <r>
      <t>Credit</t>
    </r>
    <r>
      <rPr>
        <sz val="11"/>
        <rFont val="Times New Roman"/>
        <family val="1"/>
      </rPr>
      <t xml:space="preserve">  Accumulated Depreciation-Infrastructure Assets-Campus (AGC 121810) Fund Source-</t>
    </r>
    <r>
      <rPr>
        <u val="single"/>
        <sz val="11"/>
        <rFont val="Times New Roman"/>
        <family val="1"/>
      </rPr>
      <t>Non-Federal</t>
    </r>
  </si>
  <si>
    <r>
      <t>Credit</t>
    </r>
    <r>
      <rPr>
        <sz val="11"/>
        <rFont val="Times New Roman"/>
        <family val="1"/>
      </rPr>
      <t xml:space="preserve">  Accumulated Depreciation-Infrastructure Assets-Campus (AGC 121810) Fund Source-</t>
    </r>
    <r>
      <rPr>
        <u val="single"/>
        <sz val="11"/>
        <rFont val="Times New Roman"/>
        <family val="1"/>
      </rPr>
      <t>Other</t>
    </r>
  </si>
  <si>
    <r>
      <t>Debit</t>
    </r>
    <r>
      <rPr>
        <sz val="11"/>
        <rFont val="Times New Roman"/>
        <family val="1"/>
      </rPr>
      <t xml:space="preserve">  Accumulated Depreciation-Buildings &amp; Structures-Campus (AGC 121210) Fund Source-</t>
    </r>
    <r>
      <rPr>
        <u val="single"/>
        <sz val="11"/>
        <rFont val="Times New Roman"/>
        <family val="1"/>
      </rPr>
      <t>Federal</t>
    </r>
  </si>
  <si>
    <r>
      <t>Debit</t>
    </r>
    <r>
      <rPr>
        <sz val="11"/>
        <rFont val="Times New Roman"/>
        <family val="1"/>
      </rPr>
      <t xml:space="preserve">  Accumulated Depreciation-Buildings &amp; Structures-Campus (AGC 121210) Fund Source-</t>
    </r>
    <r>
      <rPr>
        <u val="single"/>
        <sz val="11"/>
        <rFont val="Times New Roman"/>
        <family val="1"/>
      </rPr>
      <t>Non-Federal</t>
    </r>
  </si>
</sst>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m/d"/>
  </numFmts>
  <fonts count="24">
    <font>
      <sz val="10"/>
      <name val="Times New Roman"/>
      <family val="0"/>
    </font>
    <font>
      <b/>
      <sz val="11"/>
      <name val="Times New Roman"/>
      <family val="1"/>
    </font>
    <font>
      <b/>
      <sz val="12"/>
      <name val="Times New Roman"/>
      <family val="1"/>
    </font>
    <font>
      <sz val="11"/>
      <name val="Times New Roman"/>
      <family val="1"/>
    </font>
    <font>
      <b/>
      <sz val="8"/>
      <name val="Times New Roman"/>
      <family val="1"/>
    </font>
    <font>
      <sz val="8"/>
      <name val="Times New Roman"/>
      <family val="1"/>
    </font>
    <font>
      <b/>
      <i/>
      <sz val="10"/>
      <name val="Times New Roman"/>
      <family val="1"/>
    </font>
    <font>
      <b/>
      <i/>
      <sz val="11"/>
      <name val="Times New Roman"/>
      <family val="1"/>
    </font>
    <font>
      <i/>
      <sz val="11"/>
      <name val="Times New Roman"/>
      <family val="1"/>
    </font>
    <font>
      <b/>
      <sz val="9"/>
      <name val="Times New Roman"/>
      <family val="1"/>
    </font>
    <font>
      <sz val="9"/>
      <name val="Times New Roman"/>
      <family val="1"/>
    </font>
    <font>
      <u val="single"/>
      <sz val="11"/>
      <name val="Times New Roman"/>
      <family val="1"/>
    </font>
    <font>
      <b/>
      <vertAlign val="superscript"/>
      <sz val="11"/>
      <name val="Times New Roman"/>
      <family val="1"/>
    </font>
    <font>
      <b/>
      <i/>
      <vertAlign val="superscript"/>
      <sz val="11"/>
      <name val="Times New Roman"/>
      <family val="1"/>
    </font>
    <font>
      <b/>
      <sz val="10"/>
      <name val="Times New Roman"/>
      <family val="1"/>
    </font>
    <font>
      <vertAlign val="superscript"/>
      <sz val="11"/>
      <name val="Times New Roman"/>
      <family val="1"/>
    </font>
    <font>
      <b/>
      <i/>
      <u val="single"/>
      <sz val="11"/>
      <name val="Times New Roman"/>
      <family val="1"/>
    </font>
    <font>
      <i/>
      <u val="single"/>
      <sz val="11"/>
      <name val="Times New Roman"/>
      <family val="1"/>
    </font>
    <font>
      <sz val="10"/>
      <name val="Arial"/>
      <family val="0"/>
    </font>
    <font>
      <u val="single"/>
      <sz val="10"/>
      <name val="Times New Roman"/>
      <family val="1"/>
    </font>
    <font>
      <b/>
      <sz val="8"/>
      <name val="Tahoma"/>
      <family val="0"/>
    </font>
    <font>
      <sz val="8"/>
      <name val="Tahoma"/>
      <family val="0"/>
    </font>
    <font>
      <i/>
      <sz val="10"/>
      <name val="Times New Roman"/>
      <family val="1"/>
    </font>
    <font>
      <sz val="10"/>
      <color indexed="8"/>
      <name val="Times New Roman"/>
      <family val="1"/>
    </font>
  </fonts>
  <fills count="9">
    <fill>
      <patternFill/>
    </fill>
    <fill>
      <patternFill patternType="gray125"/>
    </fill>
    <fill>
      <patternFill patternType="solid">
        <fgColor indexed="43"/>
        <bgColor indexed="64"/>
      </patternFill>
    </fill>
    <fill>
      <patternFill patternType="solid">
        <fgColor indexed="47"/>
        <bgColor indexed="64"/>
      </patternFill>
    </fill>
    <fill>
      <patternFill patternType="solid">
        <fgColor indexed="42"/>
        <bgColor indexed="64"/>
      </patternFill>
    </fill>
    <fill>
      <patternFill patternType="solid">
        <fgColor indexed="13"/>
        <bgColor indexed="64"/>
      </patternFill>
    </fill>
    <fill>
      <patternFill patternType="solid">
        <fgColor indexed="55"/>
        <bgColor indexed="64"/>
      </patternFill>
    </fill>
    <fill>
      <patternFill patternType="solid">
        <fgColor indexed="9"/>
        <bgColor indexed="64"/>
      </patternFill>
    </fill>
    <fill>
      <patternFill patternType="solid">
        <fgColor indexed="22"/>
        <bgColor indexed="64"/>
      </patternFill>
    </fill>
  </fills>
  <borders count="24">
    <border>
      <left/>
      <right/>
      <top/>
      <bottom/>
      <diagonal/>
    </border>
    <border>
      <left>
        <color indexed="63"/>
      </left>
      <right>
        <color indexed="63"/>
      </right>
      <top style="thin">
        <color indexed="22"/>
      </top>
      <bottom style="thin">
        <color indexed="22"/>
      </bottom>
    </border>
    <border>
      <left>
        <color indexed="63"/>
      </left>
      <right style="thin">
        <color indexed="22"/>
      </right>
      <top style="thin">
        <color indexed="22"/>
      </top>
      <bottom style="thin">
        <color indexed="22"/>
      </bottom>
    </border>
    <border>
      <left style="thin">
        <color indexed="22"/>
      </left>
      <right>
        <color indexed="63"/>
      </right>
      <top style="thin">
        <color indexed="22"/>
      </top>
      <bottom>
        <color indexed="63"/>
      </bottom>
    </border>
    <border>
      <left>
        <color indexed="63"/>
      </left>
      <right>
        <color indexed="63"/>
      </right>
      <top style="thin">
        <color indexed="22"/>
      </top>
      <bottom>
        <color indexed="63"/>
      </bottom>
    </border>
    <border>
      <left>
        <color indexed="63"/>
      </left>
      <right style="thin">
        <color indexed="22"/>
      </right>
      <top style="thin">
        <color indexed="22"/>
      </top>
      <bottom>
        <color indexed="63"/>
      </bottom>
    </border>
    <border>
      <left style="thin">
        <color indexed="22"/>
      </left>
      <right style="thin">
        <color indexed="22"/>
      </right>
      <top style="thin">
        <color indexed="22"/>
      </top>
      <bottom>
        <color indexed="63"/>
      </bottom>
    </border>
    <border>
      <left style="thin">
        <color indexed="22"/>
      </left>
      <right>
        <color indexed="63"/>
      </right>
      <top>
        <color indexed="63"/>
      </top>
      <bottom>
        <color indexed="63"/>
      </bottom>
    </border>
    <border>
      <left>
        <color indexed="63"/>
      </left>
      <right style="thin">
        <color indexed="22"/>
      </right>
      <top>
        <color indexed="63"/>
      </top>
      <bottom>
        <color indexed="63"/>
      </bottom>
    </border>
    <border>
      <left style="thin">
        <color indexed="22"/>
      </left>
      <right style="thin">
        <color indexed="22"/>
      </right>
      <top>
        <color indexed="63"/>
      </top>
      <bottom>
        <color indexed="63"/>
      </bottom>
    </border>
    <border>
      <left style="thin">
        <color indexed="22"/>
      </left>
      <right>
        <color indexed="63"/>
      </right>
      <top>
        <color indexed="63"/>
      </top>
      <bottom style="thin">
        <color indexed="22"/>
      </bottom>
    </border>
    <border>
      <left>
        <color indexed="63"/>
      </left>
      <right>
        <color indexed="63"/>
      </right>
      <top>
        <color indexed="63"/>
      </top>
      <bottom style="thin">
        <color indexed="22"/>
      </bottom>
    </border>
    <border>
      <left>
        <color indexed="63"/>
      </left>
      <right style="thin">
        <color indexed="22"/>
      </right>
      <top>
        <color indexed="63"/>
      </top>
      <bottom style="thin">
        <color indexed="22"/>
      </bottom>
    </border>
    <border>
      <left style="thin">
        <color indexed="22"/>
      </left>
      <right style="thin">
        <color indexed="22"/>
      </right>
      <top>
        <color indexed="63"/>
      </top>
      <bottom style="thin">
        <color indexed="22"/>
      </bottom>
    </border>
    <border>
      <left style="thin">
        <color indexed="22"/>
      </left>
      <right style="thin">
        <color indexed="22"/>
      </right>
      <top style="thin">
        <color indexed="22"/>
      </top>
      <bottom style="thin">
        <color indexed="22"/>
      </bottom>
    </border>
    <border>
      <left style="thin">
        <color indexed="22"/>
      </left>
      <right>
        <color indexed="63"/>
      </right>
      <top style="thin">
        <color indexed="22"/>
      </top>
      <bottom style="thin">
        <color indexed="22"/>
      </bottom>
    </border>
    <border>
      <left>
        <color indexed="63"/>
      </left>
      <right>
        <color indexed="63"/>
      </right>
      <top>
        <color indexed="63"/>
      </top>
      <bottom style="thin"/>
    </border>
    <border>
      <left style="thin"/>
      <right style="thin"/>
      <top style="thin"/>
      <bottom style="thin"/>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96">
    <xf numFmtId="0" fontId="0" fillId="0" borderId="0" xfId="0" applyAlignment="1">
      <alignment/>
    </xf>
    <xf numFmtId="0" fontId="1" fillId="0" borderId="0" xfId="0" applyFont="1" applyAlignment="1">
      <alignment/>
    </xf>
    <xf numFmtId="43" fontId="3" fillId="0" borderId="0" xfId="0" applyNumberFormat="1" applyFont="1" applyAlignment="1">
      <alignment/>
    </xf>
    <xf numFmtId="0" fontId="3" fillId="0" borderId="0" xfId="0" applyFont="1" applyAlignment="1">
      <alignment/>
    </xf>
    <xf numFmtId="0" fontId="4" fillId="0" borderId="0" xfId="0" applyFont="1" applyAlignment="1">
      <alignment/>
    </xf>
    <xf numFmtId="43" fontId="5" fillId="0" borderId="0" xfId="0" applyNumberFormat="1" applyFont="1" applyAlignment="1">
      <alignment/>
    </xf>
    <xf numFmtId="0" fontId="5" fillId="0" borderId="0" xfId="0" applyFont="1" applyAlignment="1">
      <alignment/>
    </xf>
    <xf numFmtId="0" fontId="6" fillId="0" borderId="0" xfId="0" applyFont="1" applyAlignment="1">
      <alignment/>
    </xf>
    <xf numFmtId="43" fontId="6" fillId="0" borderId="0" xfId="0" applyNumberFormat="1" applyFont="1" applyAlignment="1">
      <alignment/>
    </xf>
    <xf numFmtId="0" fontId="1" fillId="0" borderId="1" xfId="0" applyFont="1" applyBorder="1" applyAlignment="1">
      <alignment horizontal="center" wrapText="1"/>
    </xf>
    <xf numFmtId="43" fontId="1" fillId="0" borderId="1" xfId="0" applyNumberFormat="1" applyFont="1" applyBorder="1" applyAlignment="1">
      <alignment horizontal="center" wrapText="1"/>
    </xf>
    <xf numFmtId="43" fontId="1" fillId="0" borderId="2" xfId="0" applyNumberFormat="1" applyFont="1" applyBorder="1" applyAlignment="1">
      <alignment horizontal="center" wrapText="1"/>
    </xf>
    <xf numFmtId="0" fontId="1" fillId="0" borderId="0" xfId="0" applyFont="1" applyAlignment="1">
      <alignment horizontal="center" wrapText="1"/>
    </xf>
    <xf numFmtId="0" fontId="3" fillId="0" borderId="3" xfId="0" applyFont="1" applyBorder="1" applyAlignment="1">
      <alignment/>
    </xf>
    <xf numFmtId="0" fontId="7" fillId="0" borderId="4" xfId="0" applyFont="1" applyBorder="1" applyAlignment="1">
      <alignment/>
    </xf>
    <xf numFmtId="0" fontId="7" fillId="0" borderId="5" xfId="0" applyFont="1" applyBorder="1" applyAlignment="1">
      <alignment/>
    </xf>
    <xf numFmtId="43" fontId="3" fillId="0" borderId="6" xfId="0" applyNumberFormat="1" applyFont="1" applyBorder="1" applyAlignment="1">
      <alignment/>
    </xf>
    <xf numFmtId="0" fontId="7" fillId="0" borderId="7" xfId="0" applyFont="1" applyBorder="1" applyAlignment="1">
      <alignment/>
    </xf>
    <xf numFmtId="0" fontId="7" fillId="0" borderId="0" xfId="0" applyFont="1" applyBorder="1" applyAlignment="1">
      <alignment/>
    </xf>
    <xf numFmtId="0" fontId="7" fillId="0" borderId="8" xfId="0" applyFont="1" applyBorder="1" applyAlignment="1">
      <alignment/>
    </xf>
    <xf numFmtId="43" fontId="3" fillId="0" borderId="9" xfId="0" applyNumberFormat="1" applyFont="1" applyBorder="1" applyAlignment="1">
      <alignment/>
    </xf>
    <xf numFmtId="0" fontId="3" fillId="0" borderId="7" xfId="0" applyFont="1" applyBorder="1" applyAlignment="1">
      <alignment/>
    </xf>
    <xf numFmtId="0" fontId="3" fillId="0" borderId="0" xfId="0" applyFont="1" applyBorder="1" applyAlignment="1">
      <alignment/>
    </xf>
    <xf numFmtId="0" fontId="3" fillId="0" borderId="8" xfId="0" applyFont="1" applyBorder="1" applyAlignment="1">
      <alignment/>
    </xf>
    <xf numFmtId="0" fontId="8"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horizontal="left" vertical="center" wrapText="1"/>
    </xf>
    <xf numFmtId="43" fontId="3" fillId="0" borderId="13" xfId="0" applyNumberFormat="1" applyFont="1" applyBorder="1" applyAlignment="1">
      <alignment vertical="center"/>
    </xf>
    <xf numFmtId="43" fontId="3" fillId="0" borderId="13" xfId="0" applyNumberFormat="1" applyFont="1" applyBorder="1" applyAlignment="1">
      <alignment horizontal="right" vertical="center"/>
    </xf>
    <xf numFmtId="38" fontId="3" fillId="0" borderId="0" xfId="0" applyNumberFormat="1" applyFont="1" applyAlignment="1">
      <alignment vertical="center"/>
    </xf>
    <xf numFmtId="0" fontId="3" fillId="0" borderId="0" xfId="0" applyFont="1" applyAlignment="1">
      <alignment vertical="center"/>
    </xf>
    <xf numFmtId="0" fontId="3" fillId="0" borderId="4" xfId="0" applyFont="1" applyBorder="1" applyAlignment="1">
      <alignment/>
    </xf>
    <xf numFmtId="43" fontId="3" fillId="0" borderId="0" xfId="0" applyNumberFormat="1" applyFont="1" applyBorder="1" applyAlignment="1">
      <alignment/>
    </xf>
    <xf numFmtId="0" fontId="9" fillId="0" borderId="0" xfId="0" applyFont="1" applyAlignment="1">
      <alignment horizontal="center"/>
    </xf>
    <xf numFmtId="0" fontId="10" fillId="0" borderId="0" xfId="0" applyFont="1" applyAlignment="1">
      <alignment/>
    </xf>
    <xf numFmtId="43" fontId="10" fillId="0" borderId="0" xfId="0" applyNumberFormat="1" applyFont="1" applyAlignment="1">
      <alignment/>
    </xf>
    <xf numFmtId="43" fontId="10" fillId="2" borderId="0" xfId="0" applyNumberFormat="1" applyFont="1" applyFill="1" applyAlignment="1">
      <alignment/>
    </xf>
    <xf numFmtId="43" fontId="10" fillId="0" borderId="0" xfId="0" applyNumberFormat="1" applyFont="1" applyAlignment="1">
      <alignment horizontal="right"/>
    </xf>
    <xf numFmtId="43" fontId="7" fillId="0" borderId="0" xfId="0" applyNumberFormat="1" applyFont="1" applyAlignment="1">
      <alignment/>
    </xf>
    <xf numFmtId="43" fontId="3" fillId="0" borderId="14" xfId="0" applyNumberFormat="1" applyFont="1" applyBorder="1" applyAlignment="1">
      <alignment vertical="center"/>
    </xf>
    <xf numFmtId="0" fontId="3" fillId="0" borderId="15" xfId="0" applyFont="1" applyBorder="1" applyAlignment="1">
      <alignment vertical="center"/>
    </xf>
    <xf numFmtId="43" fontId="3" fillId="0" borderId="14" xfId="0" applyNumberFormat="1" applyFont="1" applyBorder="1" applyAlignment="1">
      <alignment horizontal="right" vertical="center"/>
    </xf>
    <xf numFmtId="43" fontId="3" fillId="0" borderId="14" xfId="15" applyNumberFormat="1" applyFont="1" applyBorder="1" applyAlignment="1">
      <alignment horizontal="right" vertical="center"/>
    </xf>
    <xf numFmtId="43" fontId="10" fillId="0" borderId="14" xfId="0" applyNumberFormat="1" applyFont="1" applyBorder="1" applyAlignment="1">
      <alignment horizontal="right" vertical="center"/>
    </xf>
    <xf numFmtId="43" fontId="10" fillId="0" borderId="14" xfId="15" applyNumberFormat="1" applyFont="1" applyBorder="1" applyAlignment="1">
      <alignment horizontal="right" vertical="center"/>
    </xf>
    <xf numFmtId="0" fontId="4" fillId="0" borderId="0" xfId="0" applyFont="1" applyAlignment="1">
      <alignment horizontal="center"/>
    </xf>
    <xf numFmtId="0" fontId="5" fillId="0" borderId="0" xfId="0" applyFont="1" applyAlignment="1">
      <alignment horizontal="right"/>
    </xf>
    <xf numFmtId="43" fontId="5" fillId="3" borderId="0" xfId="0" applyNumberFormat="1" applyFont="1" applyFill="1" applyAlignment="1">
      <alignment/>
    </xf>
    <xf numFmtId="43" fontId="5" fillId="0" borderId="0" xfId="0" applyNumberFormat="1" applyFont="1" applyAlignment="1">
      <alignment horizontal="right"/>
    </xf>
    <xf numFmtId="43" fontId="5" fillId="2" borderId="0" xfId="0" applyNumberFormat="1" applyFont="1" applyFill="1" applyAlignment="1">
      <alignment/>
    </xf>
    <xf numFmtId="43" fontId="3" fillId="0" borderId="0" xfId="0" applyNumberFormat="1" applyFont="1" applyAlignment="1">
      <alignment horizontal="right"/>
    </xf>
    <xf numFmtId="43" fontId="1" fillId="0" borderId="0" xfId="0" applyNumberFormat="1" applyFont="1" applyAlignment="1">
      <alignment horizontal="right"/>
    </xf>
    <xf numFmtId="43" fontId="1" fillId="0" borderId="0" xfId="0" applyNumberFormat="1" applyFont="1" applyAlignment="1">
      <alignment/>
    </xf>
    <xf numFmtId="43" fontId="10" fillId="0" borderId="13" xfId="0" applyNumberFormat="1" applyFont="1" applyBorder="1" applyAlignment="1">
      <alignment horizontal="right" vertical="center"/>
    </xf>
    <xf numFmtId="0" fontId="14" fillId="0" borderId="0" xfId="0" applyFont="1" applyAlignment="1">
      <alignment/>
    </xf>
    <xf numFmtId="0" fontId="0" fillId="0" borderId="0" xfId="0" applyFont="1" applyAlignment="1">
      <alignment/>
    </xf>
    <xf numFmtId="43" fontId="0" fillId="0" borderId="0" xfId="0" applyNumberFormat="1" applyFont="1" applyAlignment="1">
      <alignment/>
    </xf>
    <xf numFmtId="0" fontId="14" fillId="0" borderId="0" xfId="0" applyFont="1" applyAlignment="1">
      <alignment horizontal="center"/>
    </xf>
    <xf numFmtId="43" fontId="5" fillId="4" borderId="0" xfId="0" applyNumberFormat="1" applyFont="1" applyFill="1" applyAlignment="1">
      <alignment/>
    </xf>
    <xf numFmtId="0" fontId="3" fillId="0" borderId="12" xfId="0" applyFont="1" applyBorder="1" applyAlignment="1">
      <alignment vertical="center"/>
    </xf>
    <xf numFmtId="43" fontId="5" fillId="0" borderId="0" xfId="0" applyNumberFormat="1" applyFont="1" applyFill="1" applyAlignment="1">
      <alignment/>
    </xf>
    <xf numFmtId="43" fontId="3" fillId="0" borderId="5" xfId="0" applyNumberFormat="1" applyFont="1" applyBorder="1" applyAlignment="1">
      <alignment/>
    </xf>
    <xf numFmtId="43" fontId="3" fillId="0" borderId="8" xfId="0" applyNumberFormat="1" applyFont="1" applyBorder="1" applyAlignment="1">
      <alignment/>
    </xf>
    <xf numFmtId="43" fontId="3" fillId="0" borderId="9" xfId="0" applyNumberFormat="1" applyFont="1" applyBorder="1" applyAlignment="1">
      <alignment vertical="center"/>
    </xf>
    <xf numFmtId="43" fontId="3" fillId="0" borderId="9" xfId="0" applyNumberFormat="1" applyFont="1" applyBorder="1" applyAlignment="1">
      <alignment horizontal="right" vertical="center"/>
    </xf>
    <xf numFmtId="0" fontId="1" fillId="0" borderId="0" xfId="0" applyFont="1" applyAlignment="1">
      <alignment horizontal="center"/>
    </xf>
    <xf numFmtId="0" fontId="3" fillId="2" borderId="10" xfId="0" applyFont="1" applyFill="1" applyBorder="1" applyAlignment="1">
      <alignment/>
    </xf>
    <xf numFmtId="0" fontId="3" fillId="2" borderId="0" xfId="0" applyFont="1" applyFill="1" applyAlignment="1">
      <alignment/>
    </xf>
    <xf numFmtId="43" fontId="3" fillId="2" borderId="0" xfId="0" applyNumberFormat="1" applyFont="1" applyFill="1" applyAlignment="1">
      <alignment/>
    </xf>
    <xf numFmtId="43" fontId="3" fillId="2" borderId="8" xfId="0" applyNumberFormat="1" applyFont="1" applyFill="1" applyBorder="1" applyAlignment="1">
      <alignment/>
    </xf>
    <xf numFmtId="0" fontId="3" fillId="0" borderId="5" xfId="0" applyFont="1" applyBorder="1" applyAlignment="1">
      <alignment/>
    </xf>
    <xf numFmtId="43" fontId="3" fillId="0" borderId="13" xfId="0" applyNumberFormat="1" applyFont="1" applyFill="1" applyBorder="1" applyAlignment="1">
      <alignment vertical="center"/>
    </xf>
    <xf numFmtId="38" fontId="3" fillId="0" borderId="0" xfId="0" applyNumberFormat="1" applyFont="1" applyFill="1" applyAlignment="1">
      <alignment vertical="center"/>
    </xf>
    <xf numFmtId="0" fontId="3" fillId="0" borderId="0" xfId="0" applyFont="1" applyFill="1" applyAlignment="1">
      <alignment vertical="center"/>
    </xf>
    <xf numFmtId="0" fontId="8" fillId="0" borderId="15" xfId="0" applyFont="1" applyBorder="1" applyAlignment="1">
      <alignment vertical="center"/>
    </xf>
    <xf numFmtId="0" fontId="8" fillId="0" borderId="10" xfId="0" applyFont="1" applyBorder="1" applyAlignment="1">
      <alignment horizontal="left" vertical="center" wrapText="1"/>
    </xf>
    <xf numFmtId="0" fontId="3" fillId="0" borderId="15" xfId="0" applyFont="1" applyFill="1" applyBorder="1" applyAlignment="1">
      <alignment vertical="center"/>
    </xf>
    <xf numFmtId="43" fontId="3" fillId="0" borderId="14" xfId="0" applyNumberFormat="1" applyFont="1" applyFill="1" applyBorder="1" applyAlignment="1">
      <alignment vertical="center"/>
    </xf>
    <xf numFmtId="43" fontId="3" fillId="0" borderId="4" xfId="0" applyNumberFormat="1" applyFont="1" applyBorder="1" applyAlignment="1">
      <alignment/>
    </xf>
    <xf numFmtId="0" fontId="5" fillId="0" borderId="0" xfId="0" applyFont="1" applyFill="1" applyAlignment="1">
      <alignment/>
    </xf>
    <xf numFmtId="0" fontId="5" fillId="0" borderId="0" xfId="0" applyFont="1" applyFill="1" applyAlignment="1">
      <alignment horizontal="right"/>
    </xf>
    <xf numFmtId="43" fontId="1" fillId="0" borderId="1" xfId="0" applyNumberFormat="1" applyFont="1" applyFill="1" applyBorder="1" applyAlignment="1">
      <alignment horizontal="center" wrapText="1"/>
    </xf>
    <xf numFmtId="43" fontId="3" fillId="0" borderId="6" xfId="0" applyNumberFormat="1" applyFont="1" applyFill="1" applyBorder="1" applyAlignment="1">
      <alignment/>
    </xf>
    <xf numFmtId="43" fontId="3" fillId="0" borderId="9" xfId="0" applyNumberFormat="1" applyFont="1" applyFill="1" applyBorder="1" applyAlignment="1">
      <alignment/>
    </xf>
    <xf numFmtId="38" fontId="3" fillId="0" borderId="0" xfId="0" applyNumberFormat="1" applyFont="1" applyBorder="1" applyAlignment="1">
      <alignment/>
    </xf>
    <xf numFmtId="0" fontId="3" fillId="0" borderId="15" xfId="0" applyFont="1" applyBorder="1" applyAlignment="1">
      <alignment/>
    </xf>
    <xf numFmtId="0" fontId="3" fillId="0" borderId="3" xfId="0" applyFont="1" applyBorder="1" applyAlignment="1">
      <alignment vertical="center"/>
    </xf>
    <xf numFmtId="0" fontId="3" fillId="0" borderId="4" xfId="0" applyFont="1" applyBorder="1" applyAlignment="1">
      <alignment vertical="center"/>
    </xf>
    <xf numFmtId="43" fontId="3" fillId="0" borderId="6" xfId="0" applyNumberFormat="1" applyFont="1" applyFill="1" applyBorder="1" applyAlignment="1">
      <alignment vertical="center"/>
    </xf>
    <xf numFmtId="43" fontId="3" fillId="0" borderId="6" xfId="0" applyNumberFormat="1" applyFont="1" applyBorder="1" applyAlignment="1">
      <alignment vertical="center"/>
    </xf>
    <xf numFmtId="0" fontId="7" fillId="0" borderId="0" xfId="0" applyFont="1" applyBorder="1" applyAlignment="1">
      <alignment vertical="center"/>
    </xf>
    <xf numFmtId="0" fontId="7" fillId="0" borderId="8" xfId="0" applyFont="1" applyBorder="1" applyAlignment="1">
      <alignment vertical="center"/>
    </xf>
    <xf numFmtId="43" fontId="3" fillId="0" borderId="9" xfId="0" applyNumberFormat="1" applyFont="1" applyFill="1" applyBorder="1" applyAlignment="1">
      <alignment vertical="center"/>
    </xf>
    <xf numFmtId="0" fontId="3" fillId="0" borderId="7" xfId="0" applyFont="1" applyBorder="1" applyAlignment="1">
      <alignment vertical="center"/>
    </xf>
    <xf numFmtId="0" fontId="3" fillId="0" borderId="0" xfId="0" applyFont="1" applyBorder="1" applyAlignment="1">
      <alignment vertical="center"/>
    </xf>
    <xf numFmtId="0" fontId="3" fillId="0" borderId="8" xfId="0" applyFont="1" applyBorder="1" applyAlignment="1">
      <alignment vertical="center"/>
    </xf>
    <xf numFmtId="38" fontId="3" fillId="0" borderId="0" xfId="0" applyNumberFormat="1" applyFont="1" applyAlignment="1">
      <alignment/>
    </xf>
    <xf numFmtId="0" fontId="1" fillId="0" borderId="2" xfId="0" applyFont="1" applyBorder="1" applyAlignment="1">
      <alignment horizontal="center" wrapText="1"/>
    </xf>
    <xf numFmtId="0" fontId="3" fillId="0" borderId="6" xfId="0" applyFont="1" applyBorder="1" applyAlignment="1">
      <alignment/>
    </xf>
    <xf numFmtId="0" fontId="7" fillId="0" borderId="9" xfId="0" applyFont="1" applyBorder="1" applyAlignment="1">
      <alignment/>
    </xf>
    <xf numFmtId="0" fontId="3" fillId="0" borderId="9" xfId="0" applyFont="1" applyBorder="1" applyAlignment="1">
      <alignment/>
    </xf>
    <xf numFmtId="43" fontId="3" fillId="0" borderId="10" xfId="0" applyNumberFormat="1" applyFont="1" applyBorder="1" applyAlignment="1">
      <alignment vertical="center"/>
    </xf>
    <xf numFmtId="43" fontId="3" fillId="0" borderId="13" xfId="0" applyNumberFormat="1" applyFont="1" applyBorder="1" applyAlignment="1">
      <alignment/>
    </xf>
    <xf numFmtId="43" fontId="3" fillId="0" borderId="14" xfId="0" applyNumberFormat="1" applyFont="1" applyBorder="1" applyAlignment="1">
      <alignment/>
    </xf>
    <xf numFmtId="0" fontId="14" fillId="0" borderId="0" xfId="0" applyFont="1" applyFill="1" applyAlignment="1">
      <alignment horizontal="center"/>
    </xf>
    <xf numFmtId="0" fontId="0" fillId="0" borderId="0" xfId="0" applyFont="1" applyFill="1" applyAlignment="1">
      <alignment/>
    </xf>
    <xf numFmtId="0" fontId="0" fillId="0" borderId="0" xfId="0" applyFont="1" applyFill="1" applyAlignment="1">
      <alignment horizontal="right"/>
    </xf>
    <xf numFmtId="43" fontId="0" fillId="0" borderId="0" xfId="0" applyNumberFormat="1" applyFont="1" applyFill="1" applyAlignment="1">
      <alignment/>
    </xf>
    <xf numFmtId="0" fontId="0" fillId="0" borderId="0" xfId="0" applyFont="1" applyFill="1" applyAlignment="1">
      <alignment horizontal="center"/>
    </xf>
    <xf numFmtId="8" fontId="0" fillId="0" borderId="0" xfId="0" applyNumberFormat="1" applyFont="1" applyFill="1" applyAlignment="1">
      <alignment horizontal="left"/>
    </xf>
    <xf numFmtId="0" fontId="0" fillId="0" borderId="0" xfId="0" applyFont="1" applyAlignment="1">
      <alignment horizontal="center"/>
    </xf>
    <xf numFmtId="41" fontId="0" fillId="0" borderId="0" xfId="0" applyNumberFormat="1" applyFont="1" applyAlignment="1">
      <alignment/>
    </xf>
    <xf numFmtId="7" fontId="0" fillId="0" borderId="0" xfId="0" applyNumberFormat="1" applyFont="1" applyAlignment="1">
      <alignment horizontal="left"/>
    </xf>
    <xf numFmtId="8" fontId="0" fillId="0" borderId="0" xfId="0" applyNumberFormat="1" applyFont="1" applyAlignment="1">
      <alignment horizontal="left"/>
    </xf>
    <xf numFmtId="0" fontId="5" fillId="0" borderId="0" xfId="0" applyFont="1" applyBorder="1" applyAlignment="1">
      <alignment/>
    </xf>
    <xf numFmtId="0" fontId="1" fillId="0" borderId="0" xfId="0" applyFont="1" applyBorder="1" applyAlignment="1">
      <alignment horizontal="center" wrapText="1"/>
    </xf>
    <xf numFmtId="38" fontId="3" fillId="0" borderId="13" xfId="0" applyNumberFormat="1" applyFont="1" applyBorder="1" applyAlignment="1">
      <alignment vertical="center"/>
    </xf>
    <xf numFmtId="38" fontId="10" fillId="0" borderId="13" xfId="0" applyNumberFormat="1" applyFont="1" applyBorder="1" applyAlignment="1">
      <alignment horizontal="right" vertical="center"/>
    </xf>
    <xf numFmtId="38" fontId="3" fillId="0" borderId="0" xfId="0" applyNumberFormat="1" applyFont="1" applyBorder="1" applyAlignment="1">
      <alignment vertical="center"/>
    </xf>
    <xf numFmtId="38" fontId="3" fillId="0" borderId="14" xfId="0" applyNumberFormat="1" applyFont="1" applyBorder="1" applyAlignment="1">
      <alignment vertical="center"/>
    </xf>
    <xf numFmtId="38" fontId="10" fillId="0" borderId="14" xfId="0" applyNumberFormat="1" applyFont="1" applyBorder="1" applyAlignment="1">
      <alignment horizontal="right" vertical="center"/>
    </xf>
    <xf numFmtId="43" fontId="10" fillId="0" borderId="14" xfId="15" applyFont="1" applyBorder="1" applyAlignment="1">
      <alignment horizontal="right" vertical="center"/>
    </xf>
    <xf numFmtId="38" fontId="3" fillId="0" borderId="14" xfId="0" applyNumberFormat="1" applyFont="1" applyBorder="1" applyAlignment="1">
      <alignment horizontal="right" vertical="center"/>
    </xf>
    <xf numFmtId="0" fontId="0" fillId="0" borderId="0" xfId="0" applyFont="1" applyBorder="1" applyAlignment="1">
      <alignment/>
    </xf>
    <xf numFmtId="0" fontId="0" fillId="0" borderId="0" xfId="0" applyFont="1" applyAlignment="1" quotePrefix="1">
      <alignment horizontal="center"/>
    </xf>
    <xf numFmtId="0" fontId="3" fillId="0" borderId="1" xfId="0" applyFont="1" applyBorder="1" applyAlignment="1">
      <alignment vertical="center"/>
    </xf>
    <xf numFmtId="0" fontId="3" fillId="0" borderId="2" xfId="0" applyFont="1" applyBorder="1" applyAlignment="1">
      <alignment vertical="center"/>
    </xf>
    <xf numFmtId="38" fontId="3" fillId="0" borderId="6" xfId="0" applyNumberFormat="1" applyFont="1" applyBorder="1" applyAlignment="1">
      <alignment vertical="center"/>
    </xf>
    <xf numFmtId="0" fontId="7" fillId="0" borderId="7" xfId="0" applyFont="1" applyBorder="1" applyAlignment="1">
      <alignment vertical="center"/>
    </xf>
    <xf numFmtId="0" fontId="3" fillId="0" borderId="9" xfId="0" applyFont="1" applyBorder="1" applyAlignment="1">
      <alignment vertical="center"/>
    </xf>
    <xf numFmtId="38" fontId="3" fillId="0" borderId="13" xfId="0" applyNumberFormat="1" applyFont="1" applyBorder="1" applyAlignment="1">
      <alignment/>
    </xf>
    <xf numFmtId="38" fontId="10" fillId="0" borderId="13" xfId="0" applyNumberFormat="1" applyFont="1" applyBorder="1" applyAlignment="1">
      <alignment horizontal="right"/>
    </xf>
    <xf numFmtId="38" fontId="3" fillId="0" borderId="14" xfId="0" applyNumberFormat="1" applyFont="1" applyBorder="1" applyAlignment="1">
      <alignment/>
    </xf>
    <xf numFmtId="38" fontId="10" fillId="0" borderId="14" xfId="0" applyNumberFormat="1" applyFont="1" applyBorder="1" applyAlignment="1">
      <alignment horizontal="right"/>
    </xf>
    <xf numFmtId="0" fontId="3" fillId="0" borderId="14" xfId="0" applyFont="1" applyBorder="1" applyAlignment="1">
      <alignment vertical="center"/>
    </xf>
    <xf numFmtId="43" fontId="3" fillId="0" borderId="7" xfId="0" applyNumberFormat="1" applyFont="1" applyBorder="1" applyAlignment="1">
      <alignment vertical="center"/>
    </xf>
    <xf numFmtId="0" fontId="3" fillId="2" borderId="15" xfId="0" applyFont="1" applyFill="1" applyBorder="1" applyAlignment="1">
      <alignment horizontal="left" vertical="center" wrapText="1"/>
    </xf>
    <xf numFmtId="0" fontId="18" fillId="2" borderId="1" xfId="0" applyFont="1" applyFill="1" applyBorder="1" applyAlignment="1">
      <alignment horizontal="left" vertical="center" wrapText="1"/>
    </xf>
    <xf numFmtId="43" fontId="3" fillId="2" borderId="14" xfId="0" applyNumberFormat="1" applyFont="1" applyFill="1" applyBorder="1" applyAlignment="1">
      <alignment vertical="center"/>
    </xf>
    <xf numFmtId="43" fontId="3" fillId="2" borderId="14" xfId="0" applyNumberFormat="1" applyFont="1" applyFill="1" applyBorder="1" applyAlignment="1">
      <alignment/>
    </xf>
    <xf numFmtId="0" fontId="0" fillId="0" borderId="0" xfId="0" applyFont="1" applyAlignment="1">
      <alignment horizontal="right"/>
    </xf>
    <xf numFmtId="15" fontId="14" fillId="0" borderId="0" xfId="0" applyNumberFormat="1" applyFont="1" applyAlignment="1">
      <alignment horizontal="left" vertical="top"/>
    </xf>
    <xf numFmtId="0" fontId="0" fillId="0" borderId="0" xfId="0" applyAlignment="1">
      <alignment horizontal="center" vertical="top"/>
    </xf>
    <xf numFmtId="0" fontId="0" fillId="0" borderId="0" xfId="0" applyFill="1" applyAlignment="1">
      <alignment vertical="top" wrapText="1"/>
    </xf>
    <xf numFmtId="0" fontId="0" fillId="0" borderId="0" xfId="0" applyAlignment="1">
      <alignment vertical="top"/>
    </xf>
    <xf numFmtId="15" fontId="0" fillId="0" borderId="0" xfId="0" applyNumberFormat="1" applyFont="1" applyAlignment="1">
      <alignment horizontal="left" vertical="top"/>
    </xf>
    <xf numFmtId="15" fontId="0" fillId="0" borderId="0" xfId="0" applyNumberFormat="1" applyAlignment="1">
      <alignment horizontal="center" vertical="top"/>
    </xf>
    <xf numFmtId="15" fontId="14" fillId="0" borderId="16" xfId="0" applyNumberFormat="1" applyFont="1" applyBorder="1" applyAlignment="1">
      <alignment horizontal="center" vertical="top" wrapText="1"/>
    </xf>
    <xf numFmtId="15" fontId="14" fillId="0" borderId="0" xfId="0" applyNumberFormat="1" applyFont="1" applyAlignment="1">
      <alignment horizontal="center" vertical="top" wrapText="1"/>
    </xf>
    <xf numFmtId="0" fontId="14" fillId="0" borderId="16" xfId="0" applyFont="1" applyBorder="1" applyAlignment="1">
      <alignment horizontal="center" vertical="top" wrapText="1"/>
    </xf>
    <xf numFmtId="0" fontId="14" fillId="0" borderId="0" xfId="0" applyFont="1" applyAlignment="1">
      <alignment horizontal="center" vertical="top" wrapText="1"/>
    </xf>
    <xf numFmtId="0" fontId="14" fillId="0" borderId="16" xfId="0" applyFont="1" applyFill="1" applyBorder="1" applyAlignment="1">
      <alignment horizontal="center" vertical="top" wrapText="1"/>
    </xf>
    <xf numFmtId="0" fontId="0" fillId="5" borderId="0" xfId="0" applyFill="1" applyAlignment="1">
      <alignment horizontal="center" vertical="top"/>
    </xf>
    <xf numFmtId="49" fontId="0" fillId="0" borderId="0" xfId="0" applyNumberFormat="1" applyFill="1" applyAlignment="1">
      <alignment horizontal="left" vertical="top" wrapText="1"/>
    </xf>
    <xf numFmtId="49" fontId="0" fillId="0" borderId="0" xfId="0" applyNumberFormat="1" applyFont="1" applyFill="1" applyAlignment="1">
      <alignment horizontal="left" vertical="top" wrapText="1"/>
    </xf>
    <xf numFmtId="49" fontId="0" fillId="0" borderId="0" xfId="0" applyNumberFormat="1" applyFill="1" applyAlignment="1">
      <alignment horizontal="left"/>
    </xf>
    <xf numFmtId="49" fontId="0" fillId="0" borderId="0" xfId="0" applyNumberFormat="1" applyFont="1" applyFill="1" applyAlignment="1">
      <alignment horizontal="left" wrapText="1"/>
    </xf>
    <xf numFmtId="15" fontId="0" fillId="0" borderId="0" xfId="0" applyNumberFormat="1" applyAlignment="1">
      <alignment horizontal="center" vertical="top" wrapText="1"/>
    </xf>
    <xf numFmtId="49" fontId="0" fillId="0" borderId="0" xfId="0" applyNumberFormat="1" applyFill="1" applyAlignment="1">
      <alignment horizontal="left" vertical="top"/>
    </xf>
    <xf numFmtId="49" fontId="0" fillId="5" borderId="0" xfId="0" applyNumberFormat="1" applyFill="1" applyAlignment="1">
      <alignment horizontal="center"/>
    </xf>
    <xf numFmtId="15" fontId="0" fillId="0" borderId="0" xfId="0" applyNumberFormat="1" applyFont="1" applyBorder="1" applyAlignment="1">
      <alignment horizontal="center" vertical="top"/>
    </xf>
    <xf numFmtId="0" fontId="0" fillId="0" borderId="0" xfId="0" applyFont="1" applyAlignment="1">
      <alignment horizontal="center" vertical="top"/>
    </xf>
    <xf numFmtId="15" fontId="0" fillId="0" borderId="0" xfId="0" applyNumberFormat="1" applyFont="1" applyBorder="1" applyAlignment="1">
      <alignment horizontal="left" vertical="top"/>
    </xf>
    <xf numFmtId="0" fontId="0" fillId="0" borderId="0" xfId="0" applyFont="1" applyFill="1" applyAlignment="1">
      <alignment vertical="top" wrapText="1"/>
    </xf>
    <xf numFmtId="0" fontId="0" fillId="0" borderId="0" xfId="0" applyFont="1" applyAlignment="1">
      <alignment vertical="top"/>
    </xf>
    <xf numFmtId="15" fontId="0" fillId="0" borderId="0" xfId="0" applyNumberFormat="1" applyBorder="1" applyAlignment="1">
      <alignment horizontal="center" vertical="top"/>
    </xf>
    <xf numFmtId="15" fontId="14" fillId="0" borderId="0" xfId="0" applyNumberFormat="1" applyFont="1" applyBorder="1" applyAlignment="1">
      <alignment horizontal="center" vertical="top" wrapText="1"/>
    </xf>
    <xf numFmtId="49" fontId="0" fillId="0" borderId="0" xfId="0" applyNumberFormat="1" applyFill="1" applyAlignment="1">
      <alignment horizontal="center"/>
    </xf>
    <xf numFmtId="0" fontId="0" fillId="0" borderId="0" xfId="0" applyFill="1" applyAlignment="1">
      <alignment horizontal="center" vertical="top"/>
    </xf>
    <xf numFmtId="0" fontId="0" fillId="5" borderId="0" xfId="0" applyFill="1" applyAlignment="1">
      <alignment horizontal="center"/>
    </xf>
    <xf numFmtId="15" fontId="0" fillId="0" borderId="0" xfId="0" applyNumberFormat="1" applyFill="1" applyBorder="1" applyAlignment="1">
      <alignment horizontal="center" vertical="top"/>
    </xf>
    <xf numFmtId="0" fontId="0" fillId="0" borderId="0" xfId="0" applyFill="1" applyAlignment="1">
      <alignment horizontal="center"/>
    </xf>
    <xf numFmtId="49" fontId="0" fillId="0" borderId="0" xfId="0" applyNumberFormat="1" applyFill="1" applyAlignment="1">
      <alignment horizontal="left" wrapText="1"/>
    </xf>
    <xf numFmtId="0" fontId="0" fillId="0" borderId="0" xfId="0" applyFill="1" applyAlignment="1">
      <alignment vertical="top"/>
    </xf>
    <xf numFmtId="0" fontId="0" fillId="0" borderId="0" xfId="0" applyFill="1" applyAlignment="1">
      <alignment/>
    </xf>
    <xf numFmtId="0" fontId="0" fillId="0" borderId="0" xfId="0" applyFill="1" applyAlignment="1">
      <alignment wrapText="1"/>
    </xf>
    <xf numFmtId="0" fontId="0" fillId="0" borderId="0" xfId="0" applyAlignment="1">
      <alignment horizontal="center" vertical="top" wrapText="1"/>
    </xf>
    <xf numFmtId="0" fontId="0" fillId="5" borderId="0" xfId="0" applyFill="1" applyAlignment="1">
      <alignment horizontal="center" vertical="top" wrapText="1"/>
    </xf>
    <xf numFmtId="15" fontId="0" fillId="0" borderId="0" xfId="0" applyNumberFormat="1" applyFont="1" applyFill="1" applyAlignment="1">
      <alignment horizontal="left" vertical="top"/>
    </xf>
    <xf numFmtId="15" fontId="0" fillId="0" borderId="0" xfId="0" applyNumberFormat="1" applyFont="1" applyFill="1" applyBorder="1" applyAlignment="1">
      <alignment horizontal="center" vertical="top"/>
    </xf>
    <xf numFmtId="0" fontId="0" fillId="0" borderId="0" xfId="0" applyFont="1" applyFill="1" applyAlignment="1">
      <alignment horizontal="center" vertical="top"/>
    </xf>
    <xf numFmtId="15" fontId="0" fillId="0" borderId="0" xfId="0" applyNumberFormat="1" applyFont="1" applyFill="1" applyBorder="1" applyAlignment="1">
      <alignment horizontal="left" vertical="top"/>
    </xf>
    <xf numFmtId="0" fontId="0" fillId="0" borderId="0" xfId="0" applyFont="1" applyFill="1" applyAlignment="1">
      <alignment vertical="top"/>
    </xf>
    <xf numFmtId="15" fontId="0" fillId="0" borderId="0" xfId="0" applyNumberFormat="1" applyFill="1" applyAlignment="1">
      <alignment horizontal="center" vertical="top"/>
    </xf>
    <xf numFmtId="15" fontId="14" fillId="0" borderId="16" xfId="0" applyNumberFormat="1" applyFont="1" applyFill="1" applyBorder="1" applyAlignment="1">
      <alignment horizontal="center" vertical="top" wrapText="1"/>
    </xf>
    <xf numFmtId="15" fontId="14" fillId="0" borderId="0" xfId="0" applyNumberFormat="1" applyFont="1" applyFill="1" applyBorder="1" applyAlignment="1">
      <alignment horizontal="center" vertical="top" wrapText="1"/>
    </xf>
    <xf numFmtId="0" fontId="14" fillId="0" borderId="0" xfId="0" applyFont="1" applyFill="1" applyAlignment="1">
      <alignment horizontal="center" vertical="top" wrapText="1"/>
    </xf>
    <xf numFmtId="0" fontId="14" fillId="0" borderId="0" xfId="0" applyFont="1" applyFill="1" applyAlignment="1">
      <alignment/>
    </xf>
    <xf numFmtId="0" fontId="14" fillId="0" borderId="0" xfId="0" applyFont="1" applyFill="1" applyBorder="1" applyAlignment="1">
      <alignment horizontal="center" vertical="top" wrapText="1"/>
    </xf>
    <xf numFmtId="0" fontId="0" fillId="0" borderId="0" xfId="0" applyFill="1" applyAlignment="1">
      <alignment horizontal="left"/>
    </xf>
    <xf numFmtId="0" fontId="0" fillId="0" borderId="0" xfId="0" applyFont="1" applyFill="1" applyAlignment="1">
      <alignment horizontal="left"/>
    </xf>
    <xf numFmtId="0" fontId="0" fillId="0" borderId="0" xfId="0" applyFont="1" applyAlignment="1">
      <alignment wrapText="1"/>
    </xf>
    <xf numFmtId="0" fontId="0" fillId="0" borderId="0" xfId="0" applyFont="1" applyFill="1" applyAlignment="1">
      <alignment wrapText="1"/>
    </xf>
    <xf numFmtId="164" fontId="0" fillId="0" borderId="0" xfId="0" applyNumberFormat="1" applyFont="1" applyAlignment="1">
      <alignment horizontal="center" vertical="top"/>
    </xf>
    <xf numFmtId="0" fontId="0" fillId="0" borderId="0" xfId="0" applyFont="1" applyAlignment="1">
      <alignment vertical="top" wrapText="1"/>
    </xf>
    <xf numFmtId="165" fontId="0" fillId="0" borderId="0" xfId="0" applyNumberFormat="1" applyFont="1" applyAlignment="1">
      <alignment horizontal="center" vertical="top"/>
    </xf>
    <xf numFmtId="0" fontId="0" fillId="0" borderId="0" xfId="0" applyFont="1" applyAlignment="1">
      <alignment horizontal="left" vertical="top" wrapText="1"/>
    </xf>
    <xf numFmtId="0" fontId="14" fillId="6" borderId="17" xfId="0" applyFont="1" applyFill="1" applyBorder="1" applyAlignment="1">
      <alignment horizontal="center" wrapText="1"/>
    </xf>
    <xf numFmtId="0" fontId="14" fillId="6" borderId="17" xfId="0" applyFont="1" applyFill="1" applyBorder="1" applyAlignment="1">
      <alignment wrapText="1"/>
    </xf>
    <xf numFmtId="0" fontId="0" fillId="0" borderId="0" xfId="0" applyFont="1" applyAlignment="1">
      <alignment/>
    </xf>
    <xf numFmtId="164" fontId="0" fillId="5" borderId="18" xfId="0" applyNumberFormat="1" applyFont="1" applyFill="1" applyBorder="1" applyAlignment="1">
      <alignment horizontal="center" vertical="top"/>
    </xf>
    <xf numFmtId="0" fontId="14" fillId="0" borderId="18" xfId="0" applyFont="1" applyFill="1" applyBorder="1" applyAlignment="1">
      <alignment horizontal="center" vertical="top" wrapText="1"/>
    </xf>
    <xf numFmtId="0" fontId="0" fillId="0" borderId="17" xfId="0" applyFont="1" applyFill="1" applyBorder="1" applyAlignment="1">
      <alignment vertical="top" wrapText="1"/>
    </xf>
    <xf numFmtId="165" fontId="0" fillId="0" borderId="17" xfId="0" applyNumberFormat="1" applyFont="1" applyFill="1" applyBorder="1" applyAlignment="1">
      <alignment horizontal="center" vertical="top" wrapText="1"/>
    </xf>
    <xf numFmtId="0" fontId="0" fillId="0" borderId="17" xfId="0" applyFont="1" applyFill="1" applyBorder="1" applyAlignment="1">
      <alignment horizontal="left" vertical="top" wrapText="1"/>
    </xf>
    <xf numFmtId="49" fontId="0" fillId="0" borderId="18" xfId="0" applyNumberFormat="1" applyFont="1" applyBorder="1" applyAlignment="1">
      <alignment horizontal="center" vertical="top"/>
    </xf>
    <xf numFmtId="0" fontId="0" fillId="0" borderId="17" xfId="0" applyFont="1" applyBorder="1" applyAlignment="1">
      <alignment horizontal="left" vertical="top" wrapText="1"/>
    </xf>
    <xf numFmtId="165" fontId="0" fillId="0" borderId="17" xfId="0" applyNumberFormat="1" applyFont="1" applyBorder="1" applyAlignment="1">
      <alignment horizontal="center" vertical="top"/>
    </xf>
    <xf numFmtId="0" fontId="0" fillId="0" borderId="17" xfId="0" applyFont="1" applyBorder="1" applyAlignment="1">
      <alignment vertical="top" wrapText="1"/>
    </xf>
    <xf numFmtId="165" fontId="0" fillId="0" borderId="0" xfId="0" applyNumberFormat="1" applyFont="1" applyAlignment="1">
      <alignment vertical="top"/>
    </xf>
    <xf numFmtId="0" fontId="0" fillId="0" borderId="17" xfId="0" applyFont="1" applyBorder="1" applyAlignment="1">
      <alignment vertical="top"/>
    </xf>
    <xf numFmtId="165" fontId="0" fillId="0" borderId="17" xfId="0" applyNumberFormat="1" applyFont="1" applyBorder="1" applyAlignment="1">
      <alignment horizontal="center" vertical="top" wrapText="1"/>
    </xf>
    <xf numFmtId="0" fontId="0" fillId="0" borderId="17" xfId="0" applyFont="1" applyFill="1" applyBorder="1" applyAlignment="1">
      <alignment vertical="top"/>
    </xf>
    <xf numFmtId="0" fontId="0" fillId="0" borderId="17" xfId="0" applyFont="1" applyBorder="1" applyAlignment="1" quotePrefix="1">
      <alignment horizontal="left" vertical="top" wrapText="1"/>
    </xf>
    <xf numFmtId="165" fontId="0" fillId="0" borderId="17" xfId="0" applyNumberFormat="1" applyFont="1" applyBorder="1" applyAlignment="1" quotePrefix="1">
      <alignment horizontal="center" vertical="top"/>
    </xf>
    <xf numFmtId="164" fontId="0" fillId="5" borderId="18" xfId="0" applyNumberFormat="1" applyFont="1" applyFill="1" applyBorder="1" applyAlignment="1">
      <alignment horizontal="center" vertical="top" wrapText="1"/>
    </xf>
    <xf numFmtId="0" fontId="14" fillId="7" borderId="18" xfId="0" applyFont="1" applyFill="1" applyBorder="1" applyAlignment="1">
      <alignment horizontal="center" vertical="top" wrapText="1"/>
    </xf>
    <xf numFmtId="0" fontId="0" fillId="7" borderId="17" xfId="0" applyFont="1" applyFill="1" applyBorder="1" applyAlignment="1">
      <alignment vertical="top" wrapText="1"/>
    </xf>
    <xf numFmtId="0" fontId="0" fillId="7" borderId="17" xfId="0" applyFont="1" applyFill="1" applyBorder="1" applyAlignment="1">
      <alignment horizontal="left" vertical="top" wrapText="1"/>
    </xf>
    <xf numFmtId="0" fontId="0" fillId="0" borderId="17" xfId="0" applyFont="1" applyBorder="1" applyAlignment="1">
      <alignment horizontal="left" vertical="top"/>
    </xf>
    <xf numFmtId="0" fontId="0" fillId="0" borderId="17" xfId="0" applyFont="1" applyFill="1" applyBorder="1" applyAlignment="1" quotePrefix="1">
      <alignment horizontal="left" vertical="top" wrapText="1"/>
    </xf>
    <xf numFmtId="165" fontId="0" fillId="0" borderId="19" xfId="0" applyNumberFormat="1" applyFont="1" applyFill="1" applyBorder="1" applyAlignment="1">
      <alignment horizontal="center" vertical="top"/>
    </xf>
    <xf numFmtId="0" fontId="0" fillId="0" borderId="20" xfId="0" applyFont="1" applyBorder="1" applyAlignment="1">
      <alignment vertical="top" wrapText="1"/>
    </xf>
    <xf numFmtId="165" fontId="0" fillId="0" borderId="19" xfId="0" applyNumberFormat="1" applyFont="1" applyBorder="1" applyAlignment="1">
      <alignment horizontal="center" vertical="top"/>
    </xf>
    <xf numFmtId="0" fontId="0" fillId="0" borderId="20" xfId="0" applyFont="1" applyBorder="1" applyAlignment="1">
      <alignment horizontal="left" vertical="top" wrapText="1"/>
    </xf>
    <xf numFmtId="0" fontId="0" fillId="0" borderId="20" xfId="0" applyFont="1" applyFill="1" applyBorder="1" applyAlignment="1">
      <alignment vertical="top"/>
    </xf>
    <xf numFmtId="49" fontId="0" fillId="8" borderId="18" xfId="0" applyNumberFormat="1" applyFont="1" applyFill="1" applyBorder="1" applyAlignment="1">
      <alignment horizontal="center" vertical="top"/>
    </xf>
    <xf numFmtId="0" fontId="14" fillId="8" borderId="17" xfId="0" applyFont="1" applyFill="1" applyBorder="1" applyAlignment="1">
      <alignment vertical="top" wrapText="1"/>
    </xf>
    <xf numFmtId="165" fontId="14" fillId="8" borderId="17" xfId="0" applyNumberFormat="1" applyFont="1" applyFill="1" applyBorder="1" applyAlignment="1">
      <alignment horizontal="center" vertical="top"/>
    </xf>
    <xf numFmtId="0" fontId="14" fillId="8" borderId="17" xfId="0" applyFont="1" applyFill="1" applyBorder="1" applyAlignment="1">
      <alignment horizontal="left" vertical="top" wrapText="1"/>
    </xf>
    <xf numFmtId="0" fontId="14" fillId="8" borderId="17" xfId="0" applyFont="1" applyFill="1" applyBorder="1" applyAlignment="1">
      <alignment vertical="top"/>
    </xf>
    <xf numFmtId="0" fontId="23" fillId="0" borderId="17" xfId="0" applyFont="1" applyBorder="1" applyAlignment="1">
      <alignment vertical="top" wrapText="1"/>
    </xf>
    <xf numFmtId="0" fontId="0" fillId="0" borderId="17" xfId="0" applyFont="1" applyBorder="1" applyAlignment="1" quotePrefix="1">
      <alignment horizontal="center" vertical="top"/>
    </xf>
    <xf numFmtId="0" fontId="0" fillId="0" borderId="17" xfId="0" applyFont="1" applyFill="1" applyBorder="1" applyAlignment="1" quotePrefix="1">
      <alignment horizontal="center" vertical="top" wrapText="1"/>
    </xf>
    <xf numFmtId="0" fontId="0" fillId="0" borderId="17" xfId="0" applyFont="1" applyFill="1" applyBorder="1" applyAlignment="1" quotePrefix="1">
      <alignment horizontal="center" vertical="top"/>
    </xf>
    <xf numFmtId="165" fontId="0" fillId="0" borderId="0" xfId="0" applyNumberFormat="1" applyFont="1" applyAlignment="1">
      <alignment/>
    </xf>
    <xf numFmtId="164" fontId="14" fillId="6" borderId="17" xfId="0" applyNumberFormat="1" applyFont="1" applyFill="1" applyBorder="1" applyAlignment="1">
      <alignment horizontal="center" wrapText="1"/>
    </xf>
    <xf numFmtId="165" fontId="14" fillId="6" borderId="17" xfId="0" applyNumberFormat="1" applyFont="1" applyFill="1" applyBorder="1" applyAlignment="1">
      <alignment horizontal="center" wrapText="1"/>
    </xf>
    <xf numFmtId="15" fontId="1" fillId="0" borderId="0" xfId="0" applyNumberFormat="1" applyFont="1" applyAlignment="1">
      <alignment horizontal="left" vertical="top"/>
    </xf>
    <xf numFmtId="0" fontId="3" fillId="0" borderId="0" xfId="0" applyFont="1" applyAlignment="1">
      <alignment horizontal="center" vertical="top"/>
    </xf>
    <xf numFmtId="0" fontId="3" fillId="0" borderId="0" xfId="0" applyFont="1" applyFill="1" applyAlignment="1">
      <alignment vertical="top" wrapText="1"/>
    </xf>
    <xf numFmtId="0" fontId="3" fillId="0" borderId="0" xfId="0" applyFont="1" applyAlignment="1">
      <alignment vertical="top"/>
    </xf>
    <xf numFmtId="0" fontId="3" fillId="0" borderId="0" xfId="0" applyFont="1" applyAlignment="1">
      <alignment horizontal="center"/>
    </xf>
    <xf numFmtId="0" fontId="3" fillId="0" borderId="0" xfId="0" applyFont="1" applyAlignment="1" quotePrefix="1">
      <alignment horizontal="center" vertical="top"/>
    </xf>
    <xf numFmtId="0" fontId="0" fillId="0" borderId="0" xfId="0" applyBorder="1" applyAlignment="1">
      <alignment wrapText="1"/>
    </xf>
    <xf numFmtId="0" fontId="1" fillId="0" borderId="15" xfId="0" applyFont="1" applyBorder="1" applyAlignment="1">
      <alignment horizontal="center" wrapText="1"/>
    </xf>
    <xf numFmtId="0" fontId="1" fillId="0" borderId="1" xfId="0" applyFont="1" applyBorder="1" applyAlignment="1">
      <alignment horizontal="center" wrapText="1"/>
    </xf>
    <xf numFmtId="0" fontId="8" fillId="0" borderId="1" xfId="0" applyFont="1" applyBorder="1" applyAlignment="1">
      <alignment horizontal="left" vertical="center" wrapText="1"/>
    </xf>
    <xf numFmtId="0" fontId="8" fillId="0" borderId="2" xfId="0" applyFont="1" applyBorder="1" applyAlignment="1">
      <alignment horizontal="left" vertical="center" wrapText="1"/>
    </xf>
    <xf numFmtId="0" fontId="8" fillId="0" borderId="14" xfId="0" applyFont="1" applyBorder="1" applyAlignment="1">
      <alignment horizontal="left" vertical="center" wrapText="1"/>
    </xf>
    <xf numFmtId="0" fontId="8" fillId="0" borderId="15" xfId="0" applyFont="1" applyBorder="1" applyAlignment="1">
      <alignment horizontal="left" vertical="center" wrapText="1"/>
    </xf>
    <xf numFmtId="0" fontId="7" fillId="0" borderId="7" xfId="0" applyFont="1" applyBorder="1" applyAlignment="1">
      <alignment wrapText="1"/>
    </xf>
    <xf numFmtId="0" fontId="0" fillId="0" borderId="8" xfId="0" applyBorder="1" applyAlignment="1">
      <alignment wrapText="1"/>
    </xf>
    <xf numFmtId="0" fontId="8" fillId="0" borderId="7" xfId="0" applyFont="1" applyBorder="1" applyAlignment="1">
      <alignment horizontal="left" vertical="center" wrapText="1"/>
    </xf>
    <xf numFmtId="0" fontId="8" fillId="0" borderId="0" xfId="0" applyFont="1" applyBorder="1" applyAlignment="1">
      <alignment horizontal="left" vertical="center" wrapText="1"/>
    </xf>
    <xf numFmtId="0" fontId="8" fillId="0" borderId="8" xfId="0" applyFont="1" applyBorder="1" applyAlignment="1">
      <alignment horizontal="left" vertical="center" wrapText="1"/>
    </xf>
    <xf numFmtId="0" fontId="8" fillId="0" borderId="10" xfId="0" applyFont="1" applyFill="1" applyBorder="1" applyAlignment="1">
      <alignment horizontal="left" vertical="center" wrapText="1"/>
    </xf>
    <xf numFmtId="0" fontId="8" fillId="0" borderId="11" xfId="0" applyFont="1" applyFill="1" applyBorder="1" applyAlignment="1">
      <alignment horizontal="left" vertical="center" wrapText="1"/>
    </xf>
    <xf numFmtId="0" fontId="8" fillId="0" borderId="12" xfId="0" applyFont="1" applyFill="1" applyBorder="1" applyAlignment="1">
      <alignment horizontal="left" vertical="center" wrapText="1"/>
    </xf>
    <xf numFmtId="0" fontId="8" fillId="0" borderId="10" xfId="0" applyFont="1" applyBorder="1" applyAlignment="1">
      <alignment horizontal="left" vertical="center" wrapText="1"/>
    </xf>
    <xf numFmtId="0" fontId="8" fillId="0" borderId="11" xfId="0" applyFont="1" applyBorder="1" applyAlignment="1">
      <alignment horizontal="left" vertical="center" wrapText="1"/>
    </xf>
    <xf numFmtId="0" fontId="8" fillId="0" borderId="12" xfId="0" applyFont="1" applyBorder="1" applyAlignment="1">
      <alignment horizontal="left" vertical="center" wrapText="1"/>
    </xf>
    <xf numFmtId="0" fontId="8" fillId="0" borderId="2"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7" fillId="0" borderId="7" xfId="0" applyFont="1" applyBorder="1" applyAlignment="1">
      <alignment horizontal="left" wrapText="1"/>
    </xf>
    <xf numFmtId="0" fontId="7" fillId="0" borderId="0" xfId="0" applyFont="1" applyBorder="1" applyAlignment="1">
      <alignment horizontal="left" wrapText="1"/>
    </xf>
    <xf numFmtId="0" fontId="7" fillId="0" borderId="8" xfId="0" applyFont="1" applyBorder="1" applyAlignment="1">
      <alignment horizontal="left" wrapText="1"/>
    </xf>
    <xf numFmtId="0" fontId="8" fillId="0" borderId="10" xfId="0" applyFont="1" applyFill="1" applyBorder="1" applyAlignment="1">
      <alignment vertical="center" wrapText="1"/>
    </xf>
    <xf numFmtId="0" fontId="0" fillId="0" borderId="11" xfId="0" applyFill="1" applyBorder="1" applyAlignment="1">
      <alignment vertical="center"/>
    </xf>
    <xf numFmtId="0" fontId="0" fillId="0" borderId="12" xfId="0" applyFill="1" applyBorder="1" applyAlignment="1">
      <alignment vertical="center"/>
    </xf>
    <xf numFmtId="0" fontId="0" fillId="0" borderId="2" xfId="0" applyBorder="1" applyAlignment="1">
      <alignment horizontal="left" vertical="center" wrapText="1"/>
    </xf>
    <xf numFmtId="0" fontId="8" fillId="0" borderId="10" xfId="0" applyFont="1" applyBorder="1" applyAlignment="1">
      <alignment horizontal="left" wrapText="1"/>
    </xf>
    <xf numFmtId="0" fontId="8" fillId="0" borderId="11" xfId="0" applyFont="1" applyBorder="1" applyAlignment="1">
      <alignment horizontal="left" wrapText="1"/>
    </xf>
    <xf numFmtId="0" fontId="8" fillId="0" borderId="12" xfId="0" applyFont="1" applyBorder="1" applyAlignment="1">
      <alignment horizontal="left" wrapText="1"/>
    </xf>
    <xf numFmtId="0" fontId="0" fillId="0" borderId="1" xfId="0" applyBorder="1" applyAlignment="1">
      <alignment vertical="center"/>
    </xf>
    <xf numFmtId="0" fontId="0" fillId="0" borderId="2" xfId="0" applyBorder="1" applyAlignment="1">
      <alignment vertical="center"/>
    </xf>
    <xf numFmtId="0" fontId="3" fillId="0" borderId="10" xfId="0" applyFont="1" applyBorder="1" applyAlignment="1">
      <alignment horizontal="left" vertical="center" wrapText="1"/>
    </xf>
    <xf numFmtId="0" fontId="3" fillId="0" borderId="11" xfId="0" applyFont="1" applyBorder="1" applyAlignment="1">
      <alignment horizontal="left" vertical="center" wrapText="1"/>
    </xf>
    <xf numFmtId="0" fontId="3" fillId="0" borderId="15" xfId="0" applyFont="1" applyBorder="1" applyAlignment="1">
      <alignment horizontal="left" vertical="center" wrapText="1"/>
    </xf>
    <xf numFmtId="0" fontId="0" fillId="0" borderId="1" xfId="0" applyBorder="1" applyAlignment="1">
      <alignment horizontal="left"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18" fillId="0" borderId="1" xfId="0" applyFont="1" applyBorder="1" applyAlignment="1">
      <alignment horizontal="left" vertical="center" wrapText="1"/>
    </xf>
    <xf numFmtId="0" fontId="18" fillId="0" borderId="2" xfId="0" applyFont="1" applyBorder="1" applyAlignment="1">
      <alignment horizontal="left" vertical="center" wrapText="1"/>
    </xf>
    <xf numFmtId="0" fontId="18" fillId="0" borderId="11" xfId="0" applyFont="1" applyBorder="1" applyAlignment="1">
      <alignment horizontal="left" vertical="center" wrapText="1"/>
    </xf>
    <xf numFmtId="0" fontId="18" fillId="0" borderId="12" xfId="0" applyFont="1" applyBorder="1" applyAlignment="1">
      <alignment horizontal="left" vertical="center" wrapText="1"/>
    </xf>
    <xf numFmtId="15" fontId="9" fillId="0" borderId="21" xfId="0" applyNumberFormat="1" applyFont="1" applyBorder="1" applyAlignment="1">
      <alignment horizontal="left" vertical="top" wrapText="1"/>
    </xf>
    <xf numFmtId="15" fontId="9" fillId="0" borderId="22" xfId="0" applyNumberFormat="1" applyFont="1" applyBorder="1" applyAlignment="1">
      <alignment horizontal="left" vertical="top" wrapText="1"/>
    </xf>
    <xf numFmtId="15" fontId="9" fillId="0" borderId="23" xfId="0" applyNumberFormat="1" applyFont="1" applyBorder="1" applyAlignment="1">
      <alignment horizontal="left" vertical="top" wrapText="1"/>
    </xf>
    <xf numFmtId="15" fontId="9" fillId="0" borderId="21" xfId="0" applyNumberFormat="1" applyFont="1" applyFill="1" applyBorder="1" applyAlignment="1">
      <alignment horizontal="left" vertical="top" wrapText="1"/>
    </xf>
    <xf numFmtId="0" fontId="0" fillId="0" borderId="22" xfId="0" applyBorder="1" applyAlignment="1">
      <alignment horizontal="left" vertical="top" wrapText="1"/>
    </xf>
    <xf numFmtId="0" fontId="0" fillId="0" borderId="23" xfId="0" applyBorder="1" applyAlignment="1">
      <alignment horizontal="left" vertical="top" wrapText="1"/>
    </xf>
    <xf numFmtId="0" fontId="3" fillId="0" borderId="0" xfId="0" applyFont="1" applyAlignment="1">
      <alignment vertical="top" wrapText="1"/>
    </xf>
    <xf numFmtId="0" fontId="0" fillId="0" borderId="0" xfId="0" applyAlignment="1">
      <alignment vertical="top"/>
    </xf>
    <xf numFmtId="0" fontId="3" fillId="0" borderId="0" xfId="0" applyFont="1"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1.vml" /><Relationship Id="rId3"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comments" Target="../comments21.xml" /><Relationship Id="rId2" Type="http://schemas.openxmlformats.org/officeDocument/2006/relationships/vmlDrawing" Target="../drawings/vmlDrawing2.vml" /><Relationship Id="rId3"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Q18"/>
  <sheetViews>
    <sheetView tabSelected="1" workbookViewId="0" topLeftCell="A2">
      <selection activeCell="A2" sqref="A2"/>
    </sheetView>
  </sheetViews>
  <sheetFormatPr defaultColWidth="9.33203125" defaultRowHeight="12.75"/>
  <cols>
    <col min="1" max="1" width="6.5" style="3" customWidth="1"/>
    <col min="2" max="2" width="7.66015625" style="3" customWidth="1"/>
    <col min="3" max="3" width="59.33203125" style="3" customWidth="1"/>
    <col min="4" max="4" width="17.16015625" style="2" bestFit="1" customWidth="1"/>
    <col min="5" max="5" width="12.83203125" style="2" bestFit="1" customWidth="1"/>
    <col min="6" max="6" width="16" style="2" bestFit="1" customWidth="1"/>
    <col min="7" max="7" width="17.16015625" style="2" bestFit="1" customWidth="1"/>
    <col min="8" max="9" width="16" style="2" bestFit="1" customWidth="1"/>
    <col min="10" max="10" width="13.5" style="2" bestFit="1" customWidth="1"/>
    <col min="11" max="11" width="14.16015625" style="2" bestFit="1" customWidth="1"/>
    <col min="12" max="12" width="18.33203125" style="2" bestFit="1" customWidth="1"/>
    <col min="13" max="15" width="16" style="2" bestFit="1" customWidth="1"/>
    <col min="16" max="16" width="18.33203125" style="2" bestFit="1" customWidth="1"/>
    <col min="17" max="17" width="13.16015625" style="3" customWidth="1"/>
    <col min="18" max="16384" width="9.33203125" style="3" customWidth="1"/>
  </cols>
  <sheetData>
    <row r="1" spans="1:3" ht="15.75" hidden="1">
      <c r="A1" s="1" t="s">
        <v>170</v>
      </c>
      <c r="B1" s="1"/>
      <c r="C1" s="1"/>
    </row>
    <row r="2" spans="1:3" ht="15">
      <c r="A2" s="1" t="s">
        <v>193</v>
      </c>
      <c r="B2" s="1"/>
      <c r="C2" s="1"/>
    </row>
    <row r="3" spans="1:16" s="6" customFormat="1" ht="11.25">
      <c r="A3" s="4" t="s">
        <v>171</v>
      </c>
      <c r="B3" s="4"/>
      <c r="C3" s="4"/>
      <c r="D3" s="5"/>
      <c r="E3" s="5"/>
      <c r="F3" s="5"/>
      <c r="G3" s="5"/>
      <c r="H3" s="5"/>
      <c r="I3" s="5"/>
      <c r="J3" s="5"/>
      <c r="K3" s="5"/>
      <c r="L3" s="5"/>
      <c r="M3" s="5"/>
      <c r="N3" s="5"/>
      <c r="O3" s="5"/>
      <c r="P3" s="5"/>
    </row>
    <row r="4" spans="1:3" ht="4.5" customHeight="1">
      <c r="A4" s="1"/>
      <c r="B4" s="1"/>
      <c r="C4" s="1"/>
    </row>
    <row r="5" spans="1:3" ht="15" hidden="1">
      <c r="A5" s="1" t="s">
        <v>172</v>
      </c>
      <c r="B5" s="1"/>
      <c r="C5" s="1"/>
    </row>
    <row r="6" spans="4:16" s="7" customFormat="1" ht="13.5">
      <c r="D6" s="8"/>
      <c r="E6" s="8"/>
      <c r="F6" s="8"/>
      <c r="G6" s="8"/>
      <c r="H6" s="8"/>
      <c r="I6" s="8"/>
      <c r="J6" s="8"/>
      <c r="K6" s="8"/>
      <c r="L6" s="8"/>
      <c r="M6" s="8"/>
      <c r="N6" s="8"/>
      <c r="O6" s="8"/>
      <c r="P6" s="8"/>
    </row>
    <row r="8" spans="1:16" s="12" customFormat="1" ht="34.5" customHeight="1">
      <c r="A8" s="245" t="s">
        <v>173</v>
      </c>
      <c r="B8" s="246"/>
      <c r="C8" s="246"/>
      <c r="D8" s="10" t="s">
        <v>174</v>
      </c>
      <c r="E8" s="10" t="s">
        <v>175</v>
      </c>
      <c r="F8" s="10" t="s">
        <v>176</v>
      </c>
      <c r="G8" s="10" t="s">
        <v>177</v>
      </c>
      <c r="H8" s="10" t="s">
        <v>178</v>
      </c>
      <c r="I8" s="10" t="s">
        <v>179</v>
      </c>
      <c r="J8" s="10" t="s">
        <v>191</v>
      </c>
      <c r="K8" s="10" t="s">
        <v>181</v>
      </c>
      <c r="L8" s="10" t="s">
        <v>182</v>
      </c>
      <c r="M8" s="10" t="s">
        <v>183</v>
      </c>
      <c r="N8" s="10" t="s">
        <v>184</v>
      </c>
      <c r="O8" s="10" t="s">
        <v>185</v>
      </c>
      <c r="P8" s="11" t="s">
        <v>186</v>
      </c>
    </row>
    <row r="9" spans="1:16" ht="4.5" customHeight="1">
      <c r="A9" s="13"/>
      <c r="B9" s="14"/>
      <c r="C9" s="15"/>
      <c r="D9" s="16"/>
      <c r="E9" s="16"/>
      <c r="F9" s="16"/>
      <c r="G9" s="16"/>
      <c r="H9" s="16"/>
      <c r="I9" s="16"/>
      <c r="J9" s="16"/>
      <c r="K9" s="16"/>
      <c r="L9" s="16"/>
      <c r="M9" s="16"/>
      <c r="N9" s="16"/>
      <c r="O9" s="16"/>
      <c r="P9" s="16"/>
    </row>
    <row r="10" spans="1:16" ht="15">
      <c r="A10" s="17" t="s">
        <v>187</v>
      </c>
      <c r="B10" s="18"/>
      <c r="C10" s="19"/>
      <c r="D10" s="20"/>
      <c r="E10" s="20"/>
      <c r="F10" s="20"/>
      <c r="G10" s="20"/>
      <c r="H10" s="20"/>
      <c r="I10" s="20"/>
      <c r="J10" s="20"/>
      <c r="K10" s="20"/>
      <c r="L10" s="20"/>
      <c r="M10" s="20"/>
      <c r="N10" s="20"/>
      <c r="O10" s="20"/>
      <c r="P10" s="20"/>
    </row>
    <row r="11" spans="1:16" ht="4.5" customHeight="1">
      <c r="A11" s="21"/>
      <c r="B11" s="22"/>
      <c r="C11" s="23"/>
      <c r="D11" s="20"/>
      <c r="E11" s="20"/>
      <c r="F11" s="20"/>
      <c r="G11" s="20"/>
      <c r="H11" s="20"/>
      <c r="I11" s="20"/>
      <c r="J11" s="20"/>
      <c r="K11" s="20"/>
      <c r="L11" s="20"/>
      <c r="M11" s="20"/>
      <c r="N11" s="20"/>
      <c r="O11" s="20"/>
      <c r="P11" s="20"/>
    </row>
    <row r="12" spans="1:17" s="30" customFormat="1" ht="19.5" customHeight="1">
      <c r="A12" s="24" t="s">
        <v>188</v>
      </c>
      <c r="B12" s="25"/>
      <c r="C12" s="26"/>
      <c r="D12" s="27">
        <v>10134159</v>
      </c>
      <c r="E12" s="27">
        <v>4870</v>
      </c>
      <c r="F12" s="27">
        <v>438381</v>
      </c>
      <c r="G12" s="27">
        <v>15873224</v>
      </c>
      <c r="H12" s="27">
        <v>5872720</v>
      </c>
      <c r="I12" s="27">
        <v>3896844</v>
      </c>
      <c r="J12" s="27">
        <v>0</v>
      </c>
      <c r="K12" s="28">
        <v>763931</v>
      </c>
      <c r="L12" s="27">
        <v>109069969</v>
      </c>
      <c r="M12" s="28">
        <v>1768296</v>
      </c>
      <c r="N12" s="27">
        <v>6930151</v>
      </c>
      <c r="O12" s="27">
        <v>7158606</v>
      </c>
      <c r="P12" s="27">
        <f>SUM(D12:O12)</f>
        <v>161911151</v>
      </c>
      <c r="Q12" s="29"/>
    </row>
    <row r="13" spans="1:17" s="30" customFormat="1" ht="19.5" customHeight="1">
      <c r="A13" s="24" t="s">
        <v>189</v>
      </c>
      <c r="B13" s="25"/>
      <c r="C13" s="26"/>
      <c r="D13" s="27">
        <v>0</v>
      </c>
      <c r="E13" s="27">
        <v>0</v>
      </c>
      <c r="F13" s="27">
        <v>949405</v>
      </c>
      <c r="G13" s="27">
        <v>7352583</v>
      </c>
      <c r="H13" s="27">
        <v>0</v>
      </c>
      <c r="I13" s="27">
        <v>155665</v>
      </c>
      <c r="J13" s="27">
        <v>0</v>
      </c>
      <c r="K13" s="28">
        <v>0</v>
      </c>
      <c r="L13" s="27">
        <v>0</v>
      </c>
      <c r="M13" s="28">
        <v>0</v>
      </c>
      <c r="N13" s="27">
        <v>0</v>
      </c>
      <c r="O13" s="27">
        <v>3000</v>
      </c>
      <c r="P13" s="27">
        <f>SUM(D13:O13)</f>
        <v>8460653</v>
      </c>
      <c r="Q13" s="29"/>
    </row>
    <row r="14" spans="1:17" s="30" customFormat="1" ht="19.5" customHeight="1">
      <c r="A14" s="24"/>
      <c r="B14" s="247" t="s">
        <v>190</v>
      </c>
      <c r="C14" s="248"/>
      <c r="D14" s="27">
        <f>-(D12+D13)</f>
        <v>-10134159</v>
      </c>
      <c r="E14" s="27">
        <f aca="true" t="shared" si="0" ref="E14:O14">-(E12+E13)</f>
        <v>-4870</v>
      </c>
      <c r="F14" s="27">
        <f t="shared" si="0"/>
        <v>-1387786</v>
      </c>
      <c r="G14" s="27">
        <f t="shared" si="0"/>
        <v>-23225807</v>
      </c>
      <c r="H14" s="27">
        <f t="shared" si="0"/>
        <v>-5872720</v>
      </c>
      <c r="I14" s="27">
        <f t="shared" si="0"/>
        <v>-4052509</v>
      </c>
      <c r="J14" s="27">
        <f t="shared" si="0"/>
        <v>0</v>
      </c>
      <c r="K14" s="27">
        <f t="shared" si="0"/>
        <v>-763931</v>
      </c>
      <c r="L14" s="27">
        <f t="shared" si="0"/>
        <v>-109069969</v>
      </c>
      <c r="M14" s="27">
        <f t="shared" si="0"/>
        <v>-1768296</v>
      </c>
      <c r="N14" s="27">
        <f t="shared" si="0"/>
        <v>-6930151</v>
      </c>
      <c r="O14" s="27">
        <f t="shared" si="0"/>
        <v>-7161606</v>
      </c>
      <c r="P14" s="27">
        <f>SUM(D14:O14)</f>
        <v>-170371804</v>
      </c>
      <c r="Q14" s="29"/>
    </row>
    <row r="15" spans="1:16" s="22" customFormat="1" ht="4.5" customHeight="1">
      <c r="A15" s="31"/>
      <c r="D15" s="32"/>
      <c r="E15" s="32"/>
      <c r="F15" s="32"/>
      <c r="G15" s="32"/>
      <c r="H15" s="32"/>
      <c r="I15" s="32"/>
      <c r="J15" s="32"/>
      <c r="K15" s="32"/>
      <c r="L15" s="32"/>
      <c r="M15" s="32"/>
      <c r="N15" s="32"/>
      <c r="O15" s="32"/>
      <c r="P15" s="32"/>
    </row>
    <row r="17" spans="1:16" s="34" customFormat="1" ht="12">
      <c r="A17" s="33"/>
      <c r="D17" s="35"/>
      <c r="E17" s="35"/>
      <c r="F17" s="35"/>
      <c r="G17" s="35"/>
      <c r="H17" s="35"/>
      <c r="I17" s="35"/>
      <c r="J17" s="35"/>
      <c r="K17" s="35"/>
      <c r="L17" s="35"/>
      <c r="M17" s="35"/>
      <c r="N17" s="35"/>
      <c r="O17" s="37" t="s">
        <v>192</v>
      </c>
      <c r="P17" s="36">
        <v>170371804</v>
      </c>
    </row>
    <row r="18" spans="4:16" s="34" customFormat="1" ht="12">
      <c r="D18" s="35"/>
      <c r="E18" s="35"/>
      <c r="F18" s="35"/>
      <c r="G18" s="35"/>
      <c r="H18" s="35"/>
      <c r="I18" s="35"/>
      <c r="J18" s="35"/>
      <c r="K18" s="35"/>
      <c r="L18" s="35"/>
      <c r="M18" s="35"/>
      <c r="N18" s="35"/>
      <c r="O18" s="35"/>
      <c r="P18" s="36">
        <f>P17+P14</f>
        <v>0</v>
      </c>
    </row>
  </sheetData>
  <mergeCells count="2">
    <mergeCell ref="A8:C8"/>
    <mergeCell ref="B14:C14"/>
  </mergeCells>
  <printOptions/>
  <pageMargins left="0.25" right="0" top="0.75" bottom="0.5" header="0.5" footer="0.17"/>
  <pageSetup firstPageNumber="1" useFirstPageNumber="1" fitToHeight="0" fitToWidth="1" horizontalDpi="300" verticalDpi="300" orientation="landscape" paperSize="5" scale="69" r:id="rId1"/>
  <headerFooter alignWithMargins="0">
    <oddFooter>&amp;L&amp;8 06/12/02&amp;R&amp;8Attachment 1, Page 1 of 1</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R78"/>
  <sheetViews>
    <sheetView workbookViewId="0" topLeftCell="A2">
      <selection activeCell="A2" sqref="A2"/>
    </sheetView>
  </sheetViews>
  <sheetFormatPr defaultColWidth="9.33203125" defaultRowHeight="12.75"/>
  <cols>
    <col min="1" max="1" width="6.5" style="3" customWidth="1"/>
    <col min="2" max="2" width="7.66015625" style="3" customWidth="1"/>
    <col min="3" max="3" width="59.33203125" style="3" customWidth="1"/>
    <col min="4" max="4" width="16.16015625" style="2" bestFit="1" customWidth="1"/>
    <col min="5" max="6" width="17.33203125" style="2" bestFit="1" customWidth="1"/>
    <col min="7" max="7" width="18.5" style="2" bestFit="1" customWidth="1"/>
    <col min="8" max="8" width="13.16015625" style="2" customWidth="1"/>
    <col min="9" max="10" width="17.33203125" style="2" bestFit="1" customWidth="1"/>
    <col min="11" max="11" width="16.16015625" style="2" bestFit="1" customWidth="1"/>
    <col min="12" max="12" width="16" style="2" bestFit="1" customWidth="1"/>
    <col min="13" max="14" width="14.16015625" style="2" bestFit="1" customWidth="1"/>
    <col min="15" max="15" width="12.66015625" style="2" bestFit="1" customWidth="1"/>
    <col min="16" max="16" width="13.16015625" style="2" customWidth="1"/>
    <col min="17" max="17" width="17.16015625" style="2" bestFit="1" customWidth="1"/>
    <col min="18" max="18" width="5.16015625" style="3" bestFit="1" customWidth="1"/>
    <col min="19" max="16384" width="9.33203125" style="3" customWidth="1"/>
  </cols>
  <sheetData>
    <row r="1" spans="1:3" ht="15" hidden="1">
      <c r="A1" s="1" t="s">
        <v>194</v>
      </c>
      <c r="B1" s="1"/>
      <c r="C1" s="1"/>
    </row>
    <row r="2" spans="1:3" ht="15">
      <c r="A2" s="1" t="s">
        <v>274</v>
      </c>
      <c r="B2" s="1"/>
      <c r="C2" s="1"/>
    </row>
    <row r="3" spans="1:17" s="6" customFormat="1" ht="11.25">
      <c r="A3" s="4" t="s">
        <v>1430</v>
      </c>
      <c r="B3" s="4"/>
      <c r="C3" s="4"/>
      <c r="D3" s="5"/>
      <c r="E3" s="5"/>
      <c r="F3" s="5"/>
      <c r="G3" s="5"/>
      <c r="H3" s="5"/>
      <c r="I3" s="5"/>
      <c r="J3" s="5"/>
      <c r="K3" s="5"/>
      <c r="L3" s="5"/>
      <c r="M3" s="5"/>
      <c r="N3" s="5"/>
      <c r="O3" s="5"/>
      <c r="P3" s="5"/>
      <c r="Q3" s="5"/>
    </row>
    <row r="4" spans="1:3" ht="4.5" customHeight="1">
      <c r="A4" s="1"/>
      <c r="B4" s="1"/>
      <c r="C4" s="1"/>
    </row>
    <row r="5" spans="1:3" ht="15" hidden="1">
      <c r="A5" s="1" t="s">
        <v>1431</v>
      </c>
      <c r="B5" s="1"/>
      <c r="C5" s="1"/>
    </row>
    <row r="6" spans="1:17" s="7" customFormat="1" ht="13.5">
      <c r="A6" s="7" t="s">
        <v>254</v>
      </c>
      <c r="D6" s="8"/>
      <c r="E6" s="8"/>
      <c r="F6" s="8"/>
      <c r="G6" s="8"/>
      <c r="H6" s="8"/>
      <c r="I6" s="8"/>
      <c r="J6" s="8"/>
      <c r="K6" s="8"/>
      <c r="L6" s="8"/>
      <c r="M6" s="8"/>
      <c r="N6" s="8"/>
      <c r="O6" s="8"/>
      <c r="P6" s="8"/>
      <c r="Q6" s="8"/>
    </row>
    <row r="8" spans="1:17" s="12" customFormat="1" ht="34.5" customHeight="1">
      <c r="A8" s="245" t="s">
        <v>173</v>
      </c>
      <c r="B8" s="246"/>
      <c r="C8" s="246"/>
      <c r="D8" s="10" t="s">
        <v>174</v>
      </c>
      <c r="E8" s="10" t="s">
        <v>175</v>
      </c>
      <c r="F8" s="10" t="s">
        <v>176</v>
      </c>
      <c r="G8" s="10" t="s">
        <v>177</v>
      </c>
      <c r="H8" s="10" t="s">
        <v>178</v>
      </c>
      <c r="I8" s="10" t="s">
        <v>179</v>
      </c>
      <c r="J8" s="10" t="s">
        <v>191</v>
      </c>
      <c r="K8" s="10" t="s">
        <v>181</v>
      </c>
      <c r="L8" s="10" t="s">
        <v>182</v>
      </c>
      <c r="M8" s="10" t="s">
        <v>183</v>
      </c>
      <c r="N8" s="10" t="s">
        <v>184</v>
      </c>
      <c r="O8" s="10" t="s">
        <v>198</v>
      </c>
      <c r="P8" s="10" t="s">
        <v>185</v>
      </c>
      <c r="Q8" s="11" t="s">
        <v>186</v>
      </c>
    </row>
    <row r="9" spans="1:17" ht="4.5" customHeight="1">
      <c r="A9" s="13"/>
      <c r="B9" s="14"/>
      <c r="C9" s="15"/>
      <c r="D9" s="16"/>
      <c r="E9" s="16"/>
      <c r="F9" s="16"/>
      <c r="G9" s="16"/>
      <c r="H9" s="16"/>
      <c r="I9" s="16"/>
      <c r="J9" s="16"/>
      <c r="K9" s="16"/>
      <c r="L9" s="16"/>
      <c r="M9" s="16"/>
      <c r="N9" s="16"/>
      <c r="O9" s="16"/>
      <c r="P9" s="16"/>
      <c r="Q9" s="61"/>
    </row>
    <row r="10" spans="1:17" ht="15">
      <c r="A10" s="17" t="s">
        <v>1300</v>
      </c>
      <c r="B10" s="18"/>
      <c r="C10" s="19"/>
      <c r="D10" s="20"/>
      <c r="E10" s="20"/>
      <c r="F10" s="20"/>
      <c r="G10" s="20"/>
      <c r="H10" s="20"/>
      <c r="I10" s="20"/>
      <c r="J10" s="20"/>
      <c r="K10" s="20"/>
      <c r="L10" s="20"/>
      <c r="M10" s="20"/>
      <c r="N10" s="20"/>
      <c r="O10" s="20"/>
      <c r="P10" s="20"/>
      <c r="Q10" s="62"/>
    </row>
    <row r="11" spans="1:17" ht="4.5" customHeight="1">
      <c r="A11" s="21"/>
      <c r="B11" s="22"/>
      <c r="C11" s="23"/>
      <c r="D11" s="20"/>
      <c r="E11" s="20"/>
      <c r="F11" s="20"/>
      <c r="G11" s="20"/>
      <c r="H11" s="20"/>
      <c r="I11" s="20"/>
      <c r="J11" s="20"/>
      <c r="K11" s="20"/>
      <c r="L11" s="20"/>
      <c r="M11" s="20"/>
      <c r="N11" s="20"/>
      <c r="O11" s="20"/>
      <c r="P11" s="20"/>
      <c r="Q11" s="62"/>
    </row>
    <row r="12" spans="1:17" s="73" customFormat="1" ht="30" customHeight="1">
      <c r="A12" s="267" t="s">
        <v>1432</v>
      </c>
      <c r="B12" s="268"/>
      <c r="C12" s="269"/>
      <c r="D12" s="71">
        <f>-SUM(D13:D15)</f>
        <v>0</v>
      </c>
      <c r="E12" s="71">
        <f>-SUM(E13:E15)</f>
        <v>0</v>
      </c>
      <c r="F12" s="71">
        <f aca="true" t="shared" si="0" ref="F12:P12">-SUM(F13:F15)</f>
        <v>0</v>
      </c>
      <c r="G12" s="71">
        <f t="shared" si="0"/>
        <v>2176438</v>
      </c>
      <c r="H12" s="71">
        <f t="shared" si="0"/>
        <v>0</v>
      </c>
      <c r="I12" s="71">
        <f t="shared" si="0"/>
        <v>0</v>
      </c>
      <c r="J12" s="71">
        <f t="shared" si="0"/>
        <v>242324</v>
      </c>
      <c r="K12" s="71">
        <f t="shared" si="0"/>
        <v>0</v>
      </c>
      <c r="L12" s="71">
        <f t="shared" si="0"/>
        <v>0</v>
      </c>
      <c r="M12" s="71">
        <f t="shared" si="0"/>
        <v>0</v>
      </c>
      <c r="N12" s="71">
        <f t="shared" si="0"/>
        <v>0</v>
      </c>
      <c r="O12" s="71">
        <f t="shared" si="0"/>
        <v>0</v>
      </c>
      <c r="P12" s="71">
        <f t="shared" si="0"/>
        <v>0</v>
      </c>
      <c r="Q12" s="71">
        <f aca="true" t="shared" si="1" ref="Q12:Q19">SUM(D12:P12)</f>
        <v>2418762</v>
      </c>
    </row>
    <row r="13" spans="1:17" s="30" customFormat="1" ht="30" customHeight="1">
      <c r="A13" s="24"/>
      <c r="B13" s="247" t="s">
        <v>201</v>
      </c>
      <c r="C13" s="248"/>
      <c r="D13" s="27">
        <v>0</v>
      </c>
      <c r="E13" s="27">
        <v>0</v>
      </c>
      <c r="F13" s="27">
        <v>0</v>
      </c>
      <c r="G13" s="27">
        <v>0</v>
      </c>
      <c r="H13" s="27">
        <v>0</v>
      </c>
      <c r="I13" s="27">
        <v>0</v>
      </c>
      <c r="J13" s="27">
        <v>0</v>
      </c>
      <c r="K13" s="27">
        <v>0</v>
      </c>
      <c r="L13" s="27">
        <v>0</v>
      </c>
      <c r="M13" s="27">
        <v>0</v>
      </c>
      <c r="N13" s="27">
        <v>0</v>
      </c>
      <c r="O13" s="27">
        <v>0</v>
      </c>
      <c r="P13" s="27">
        <v>0</v>
      </c>
      <c r="Q13" s="27">
        <f t="shared" si="1"/>
        <v>0</v>
      </c>
    </row>
    <row r="14" spans="1:17" s="30" customFormat="1" ht="30" customHeight="1">
      <c r="A14" s="24"/>
      <c r="B14" s="247" t="s">
        <v>202</v>
      </c>
      <c r="C14" s="248"/>
      <c r="D14" s="27">
        <v>0</v>
      </c>
      <c r="E14" s="27">
        <v>0</v>
      </c>
      <c r="F14" s="27">
        <v>0</v>
      </c>
      <c r="G14" s="27">
        <v>0</v>
      </c>
      <c r="H14" s="27">
        <v>0</v>
      </c>
      <c r="I14" s="27">
        <v>0</v>
      </c>
      <c r="J14" s="27">
        <v>0</v>
      </c>
      <c r="K14" s="27">
        <v>0</v>
      </c>
      <c r="L14" s="27">
        <v>0</v>
      </c>
      <c r="M14" s="27">
        <v>0</v>
      </c>
      <c r="N14" s="27">
        <v>0</v>
      </c>
      <c r="O14" s="27">
        <v>0</v>
      </c>
      <c r="P14" s="27">
        <v>0</v>
      </c>
      <c r="Q14" s="27">
        <f t="shared" si="1"/>
        <v>0</v>
      </c>
    </row>
    <row r="15" spans="1:17" s="30" customFormat="1" ht="30" customHeight="1">
      <c r="A15" s="24"/>
      <c r="B15" s="247" t="s">
        <v>203</v>
      </c>
      <c r="C15" s="248"/>
      <c r="D15" s="27">
        <v>0</v>
      </c>
      <c r="E15" s="27">
        <v>0</v>
      </c>
      <c r="F15" s="27">
        <v>0</v>
      </c>
      <c r="G15" s="27">
        <v>-2176438</v>
      </c>
      <c r="H15" s="27">
        <v>0</v>
      </c>
      <c r="I15" s="27">
        <v>0</v>
      </c>
      <c r="J15" s="27">
        <v>-242324</v>
      </c>
      <c r="K15" s="27">
        <v>0</v>
      </c>
      <c r="L15" s="27">
        <v>0</v>
      </c>
      <c r="M15" s="27">
        <v>0</v>
      </c>
      <c r="N15" s="27">
        <v>0</v>
      </c>
      <c r="O15" s="27">
        <v>0</v>
      </c>
      <c r="P15" s="27">
        <v>0</v>
      </c>
      <c r="Q15" s="27">
        <f t="shared" si="1"/>
        <v>-2418762</v>
      </c>
    </row>
    <row r="16" spans="1:17" s="73" customFormat="1" ht="30" customHeight="1">
      <c r="A16" s="267" t="s">
        <v>1433</v>
      </c>
      <c r="B16" s="268"/>
      <c r="C16" s="269"/>
      <c r="D16" s="71">
        <f>-SUM(D17:D19)</f>
        <v>0</v>
      </c>
      <c r="E16" s="71">
        <f>-SUM(E17:E19)</f>
        <v>0</v>
      </c>
      <c r="F16" s="71">
        <f aca="true" t="shared" si="2" ref="F16:P16">-SUM(F17:F19)</f>
        <v>0</v>
      </c>
      <c r="G16" s="71">
        <f t="shared" si="2"/>
        <v>73096</v>
      </c>
      <c r="H16" s="71">
        <f t="shared" si="2"/>
        <v>0</v>
      </c>
      <c r="I16" s="71">
        <f t="shared" si="2"/>
        <v>0</v>
      </c>
      <c r="J16" s="71">
        <f t="shared" si="2"/>
        <v>0</v>
      </c>
      <c r="K16" s="71">
        <f t="shared" si="2"/>
        <v>0</v>
      </c>
      <c r="L16" s="71">
        <f t="shared" si="2"/>
        <v>0</v>
      </c>
      <c r="M16" s="71">
        <f t="shared" si="2"/>
        <v>399861</v>
      </c>
      <c r="N16" s="71">
        <f t="shared" si="2"/>
        <v>0</v>
      </c>
      <c r="O16" s="71">
        <f t="shared" si="2"/>
        <v>0</v>
      </c>
      <c r="P16" s="71">
        <f t="shared" si="2"/>
        <v>0</v>
      </c>
      <c r="Q16" s="71">
        <f t="shared" si="1"/>
        <v>472957</v>
      </c>
    </row>
    <row r="17" spans="1:17" s="30" customFormat="1" ht="30" customHeight="1">
      <c r="A17" s="24"/>
      <c r="B17" s="247" t="s">
        <v>207</v>
      </c>
      <c r="C17" s="248"/>
      <c r="D17" s="27">
        <v>0</v>
      </c>
      <c r="E17" s="27">
        <v>0</v>
      </c>
      <c r="F17" s="27">
        <v>0</v>
      </c>
      <c r="G17" s="27">
        <v>0</v>
      </c>
      <c r="H17" s="27">
        <v>0</v>
      </c>
      <c r="I17" s="27">
        <v>0</v>
      </c>
      <c r="J17" s="27">
        <v>0</v>
      </c>
      <c r="K17" s="27">
        <v>0</v>
      </c>
      <c r="L17" s="27">
        <v>0</v>
      </c>
      <c r="M17" s="27">
        <v>0</v>
      </c>
      <c r="N17" s="27">
        <v>0</v>
      </c>
      <c r="O17" s="27">
        <v>0</v>
      </c>
      <c r="P17" s="27">
        <v>0</v>
      </c>
      <c r="Q17" s="27">
        <f t="shared" si="1"/>
        <v>0</v>
      </c>
    </row>
    <row r="18" spans="1:17" s="30" customFormat="1" ht="30" customHeight="1">
      <c r="A18" s="24"/>
      <c r="B18" s="247" t="s">
        <v>208</v>
      </c>
      <c r="C18" s="248"/>
      <c r="D18" s="27">
        <v>0</v>
      </c>
      <c r="E18" s="27">
        <v>0</v>
      </c>
      <c r="F18" s="27">
        <v>0</v>
      </c>
      <c r="G18" s="27">
        <v>0</v>
      </c>
      <c r="H18" s="27">
        <v>0</v>
      </c>
      <c r="I18" s="27">
        <v>0</v>
      </c>
      <c r="J18" s="27">
        <v>0</v>
      </c>
      <c r="K18" s="27">
        <v>0</v>
      </c>
      <c r="L18" s="27">
        <v>0</v>
      </c>
      <c r="M18" s="27">
        <v>0</v>
      </c>
      <c r="N18" s="27">
        <v>0</v>
      </c>
      <c r="O18" s="27">
        <v>0</v>
      </c>
      <c r="P18" s="27">
        <v>0</v>
      </c>
      <c r="Q18" s="27">
        <f t="shared" si="1"/>
        <v>0</v>
      </c>
    </row>
    <row r="19" spans="1:17" s="30" customFormat="1" ht="30" customHeight="1">
      <c r="A19" s="24"/>
      <c r="B19" s="247" t="s">
        <v>209</v>
      </c>
      <c r="C19" s="248"/>
      <c r="D19" s="27">
        <v>0</v>
      </c>
      <c r="E19" s="27">
        <v>0</v>
      </c>
      <c r="F19" s="27">
        <v>0</v>
      </c>
      <c r="G19" s="27">
        <v>-73096</v>
      </c>
      <c r="H19" s="27">
        <v>0</v>
      </c>
      <c r="I19" s="27">
        <v>0</v>
      </c>
      <c r="J19" s="27">
        <v>0</v>
      </c>
      <c r="K19" s="27">
        <v>0</v>
      </c>
      <c r="L19" s="27">
        <v>0</v>
      </c>
      <c r="M19" s="27">
        <v>-399861</v>
      </c>
      <c r="N19" s="27">
        <v>0</v>
      </c>
      <c r="O19" s="27">
        <v>0</v>
      </c>
      <c r="P19" s="27">
        <v>0</v>
      </c>
      <c r="Q19" s="27">
        <f t="shared" si="1"/>
        <v>-472957</v>
      </c>
    </row>
    <row r="20" spans="1:17" s="73" customFormat="1" ht="30" customHeight="1">
      <c r="A20" s="267" t="s">
        <v>1434</v>
      </c>
      <c r="B20" s="268"/>
      <c r="C20" s="269"/>
      <c r="D20" s="71">
        <f>-SUM(D21:D23)</f>
        <v>0</v>
      </c>
      <c r="E20" s="71">
        <f>-SUM(E21:E23)</f>
        <v>0</v>
      </c>
      <c r="F20" s="71">
        <f aca="true" t="shared" si="3" ref="F20:P20">-SUM(F21:F23)</f>
        <v>0</v>
      </c>
      <c r="G20" s="71">
        <f t="shared" si="3"/>
        <v>0</v>
      </c>
      <c r="H20" s="71">
        <f t="shared" si="3"/>
        <v>0</v>
      </c>
      <c r="I20" s="71">
        <f t="shared" si="3"/>
        <v>0</v>
      </c>
      <c r="J20" s="71">
        <f t="shared" si="3"/>
        <v>0</v>
      </c>
      <c r="K20" s="71">
        <f t="shared" si="3"/>
        <v>0</v>
      </c>
      <c r="L20" s="71">
        <f t="shared" si="3"/>
        <v>3334</v>
      </c>
      <c r="M20" s="71">
        <f t="shared" si="3"/>
        <v>0</v>
      </c>
      <c r="N20" s="71">
        <f t="shared" si="3"/>
        <v>0</v>
      </c>
      <c r="O20" s="71">
        <f t="shared" si="3"/>
        <v>0</v>
      </c>
      <c r="P20" s="71">
        <f t="shared" si="3"/>
        <v>0</v>
      </c>
      <c r="Q20" s="71">
        <f>SUM(D20:P20)</f>
        <v>3334</v>
      </c>
    </row>
    <row r="21" spans="1:17" s="30" customFormat="1" ht="30" customHeight="1">
      <c r="A21" s="24"/>
      <c r="B21" s="247" t="s">
        <v>210</v>
      </c>
      <c r="C21" s="248"/>
      <c r="D21" s="27">
        <v>0</v>
      </c>
      <c r="E21" s="27">
        <v>0</v>
      </c>
      <c r="F21" s="27">
        <v>0</v>
      </c>
      <c r="G21" s="27">
        <v>0</v>
      </c>
      <c r="H21" s="27">
        <v>0</v>
      </c>
      <c r="I21" s="27">
        <v>0</v>
      </c>
      <c r="J21" s="27">
        <v>0</v>
      </c>
      <c r="K21" s="27">
        <v>0</v>
      </c>
      <c r="L21" s="27">
        <v>0</v>
      </c>
      <c r="M21" s="27">
        <v>0</v>
      </c>
      <c r="N21" s="27">
        <v>0</v>
      </c>
      <c r="O21" s="27">
        <v>0</v>
      </c>
      <c r="P21" s="27">
        <v>0</v>
      </c>
      <c r="Q21" s="27">
        <f>SUM(D21:P21)</f>
        <v>0</v>
      </c>
    </row>
    <row r="22" spans="1:17" s="30" customFormat="1" ht="30" customHeight="1">
      <c r="A22" s="24"/>
      <c r="B22" s="247" t="s">
        <v>211</v>
      </c>
      <c r="C22" s="248"/>
      <c r="D22" s="27">
        <v>0</v>
      </c>
      <c r="E22" s="27">
        <v>0</v>
      </c>
      <c r="F22" s="27">
        <v>0</v>
      </c>
      <c r="G22" s="27">
        <v>0</v>
      </c>
      <c r="H22" s="27">
        <v>0</v>
      </c>
      <c r="I22" s="27">
        <v>0</v>
      </c>
      <c r="J22" s="27">
        <v>0</v>
      </c>
      <c r="K22" s="27">
        <v>0</v>
      </c>
      <c r="L22" s="27">
        <v>0</v>
      </c>
      <c r="M22" s="27">
        <v>0</v>
      </c>
      <c r="N22" s="27">
        <v>0</v>
      </c>
      <c r="O22" s="27">
        <v>0</v>
      </c>
      <c r="P22" s="27">
        <v>0</v>
      </c>
      <c r="Q22" s="27">
        <f>SUM(D22:P22)</f>
        <v>0</v>
      </c>
    </row>
    <row r="23" spans="1:17" s="30" customFormat="1" ht="30" customHeight="1">
      <c r="A23" s="24"/>
      <c r="B23" s="247" t="s">
        <v>212</v>
      </c>
      <c r="C23" s="248"/>
      <c r="D23" s="27">
        <v>0</v>
      </c>
      <c r="E23" s="27">
        <v>0</v>
      </c>
      <c r="F23" s="27">
        <v>0</v>
      </c>
      <c r="G23" s="27">
        <v>0</v>
      </c>
      <c r="H23" s="27">
        <v>0</v>
      </c>
      <c r="I23" s="27">
        <v>0</v>
      </c>
      <c r="J23" s="27">
        <v>0</v>
      </c>
      <c r="K23" s="27">
        <v>0</v>
      </c>
      <c r="L23" s="27">
        <v>-3334</v>
      </c>
      <c r="M23" s="27">
        <v>0</v>
      </c>
      <c r="N23" s="27">
        <v>0</v>
      </c>
      <c r="O23" s="27">
        <v>0</v>
      </c>
      <c r="P23" s="27">
        <v>0</v>
      </c>
      <c r="Q23" s="27">
        <f>SUM(D23:P23)</f>
        <v>-3334</v>
      </c>
    </row>
    <row r="24" spans="1:17" s="73" customFormat="1" ht="30" customHeight="1">
      <c r="A24" s="267" t="s">
        <v>1435</v>
      </c>
      <c r="B24" s="268"/>
      <c r="C24" s="269"/>
      <c r="D24" s="71">
        <f>-SUM(D25:D27)</f>
        <v>0</v>
      </c>
      <c r="E24" s="71">
        <f>-SUM(E25:E27)</f>
        <v>0</v>
      </c>
      <c r="F24" s="71">
        <f aca="true" t="shared" si="4" ref="F24:P24">-SUM(F25:F27)</f>
        <v>74619</v>
      </c>
      <c r="G24" s="71">
        <f t="shared" si="4"/>
        <v>0</v>
      </c>
      <c r="H24" s="71">
        <f t="shared" si="4"/>
        <v>0</v>
      </c>
      <c r="I24" s="71">
        <f t="shared" si="4"/>
        <v>68664</v>
      </c>
      <c r="J24" s="71">
        <f t="shared" si="4"/>
        <v>0</v>
      </c>
      <c r="K24" s="71">
        <f t="shared" si="4"/>
        <v>0</v>
      </c>
      <c r="L24" s="71">
        <f t="shared" si="4"/>
        <v>0</v>
      </c>
      <c r="M24" s="71">
        <f t="shared" si="4"/>
        <v>0</v>
      </c>
      <c r="N24" s="71">
        <f t="shared" si="4"/>
        <v>0</v>
      </c>
      <c r="O24" s="71">
        <f t="shared" si="4"/>
        <v>0</v>
      </c>
      <c r="P24" s="71">
        <f t="shared" si="4"/>
        <v>0</v>
      </c>
      <c r="Q24" s="71">
        <f aca="true" t="shared" si="5" ref="Q24:Q31">SUM(D24:P24)</f>
        <v>143283</v>
      </c>
    </row>
    <row r="25" spans="1:17" s="30" customFormat="1" ht="30" customHeight="1">
      <c r="A25" s="24"/>
      <c r="B25" s="247" t="s">
        <v>213</v>
      </c>
      <c r="C25" s="248"/>
      <c r="D25" s="27">
        <v>0</v>
      </c>
      <c r="E25" s="27">
        <v>0</v>
      </c>
      <c r="F25" s="27">
        <v>0</v>
      </c>
      <c r="G25" s="27">
        <v>0</v>
      </c>
      <c r="H25" s="27">
        <v>0</v>
      </c>
      <c r="I25" s="27">
        <v>-979</v>
      </c>
      <c r="J25" s="27">
        <v>0</v>
      </c>
      <c r="K25" s="27">
        <v>0</v>
      </c>
      <c r="L25" s="27">
        <v>0</v>
      </c>
      <c r="M25" s="27">
        <v>0</v>
      </c>
      <c r="N25" s="27">
        <v>0</v>
      </c>
      <c r="O25" s="27">
        <v>0</v>
      </c>
      <c r="P25" s="27">
        <v>0</v>
      </c>
      <c r="Q25" s="27">
        <f t="shared" si="5"/>
        <v>-979</v>
      </c>
    </row>
    <row r="26" spans="1:17" s="30" customFormat="1" ht="30" customHeight="1">
      <c r="A26" s="24"/>
      <c r="B26" s="247" t="s">
        <v>214</v>
      </c>
      <c r="C26" s="248"/>
      <c r="D26" s="27">
        <v>0</v>
      </c>
      <c r="E26" s="27">
        <v>0</v>
      </c>
      <c r="F26" s="27">
        <v>0</v>
      </c>
      <c r="G26" s="27">
        <v>0</v>
      </c>
      <c r="H26" s="27">
        <v>0</v>
      </c>
      <c r="I26" s="27">
        <v>-67685</v>
      </c>
      <c r="J26" s="27">
        <v>0</v>
      </c>
      <c r="K26" s="27">
        <v>0</v>
      </c>
      <c r="L26" s="27">
        <v>0</v>
      </c>
      <c r="M26" s="27">
        <v>0</v>
      </c>
      <c r="N26" s="27">
        <v>0</v>
      </c>
      <c r="O26" s="27">
        <v>0</v>
      </c>
      <c r="P26" s="27">
        <v>0</v>
      </c>
      <c r="Q26" s="27">
        <f t="shared" si="5"/>
        <v>-67685</v>
      </c>
    </row>
    <row r="27" spans="1:17" s="30" customFormat="1" ht="30" customHeight="1">
      <c r="A27" s="24"/>
      <c r="B27" s="247" t="s">
        <v>215</v>
      </c>
      <c r="C27" s="248"/>
      <c r="D27" s="27">
        <v>0</v>
      </c>
      <c r="E27" s="27">
        <v>0</v>
      </c>
      <c r="F27" s="27">
        <v>-74619</v>
      </c>
      <c r="G27" s="27">
        <v>0</v>
      </c>
      <c r="H27" s="27">
        <v>0</v>
      </c>
      <c r="I27" s="27">
        <v>0</v>
      </c>
      <c r="J27" s="27">
        <v>0</v>
      </c>
      <c r="K27" s="27">
        <v>0</v>
      </c>
      <c r="L27" s="27">
        <v>0</v>
      </c>
      <c r="M27" s="27">
        <v>0</v>
      </c>
      <c r="N27" s="27">
        <v>0</v>
      </c>
      <c r="O27" s="27">
        <v>0</v>
      </c>
      <c r="P27" s="27">
        <v>0</v>
      </c>
      <c r="Q27" s="27">
        <f t="shared" si="5"/>
        <v>-74619</v>
      </c>
    </row>
    <row r="28" spans="1:17" s="73" customFormat="1" ht="30" customHeight="1">
      <c r="A28" s="267" t="s">
        <v>1436</v>
      </c>
      <c r="B28" s="268"/>
      <c r="C28" s="269"/>
      <c r="D28" s="71">
        <f>-SUM(D29:D31)</f>
        <v>9720316</v>
      </c>
      <c r="E28" s="71">
        <f>-SUM(E29:E31)</f>
        <v>14078</v>
      </c>
      <c r="F28" s="71">
        <f aca="true" t="shared" si="6" ref="F28:P28">-SUM(F29:F31)</f>
        <v>0</v>
      </c>
      <c r="G28" s="71">
        <f t="shared" si="6"/>
        <v>798172</v>
      </c>
      <c r="H28" s="71">
        <f t="shared" si="6"/>
        <v>0</v>
      </c>
      <c r="I28" s="71">
        <f t="shared" si="6"/>
        <v>13992036</v>
      </c>
      <c r="J28" s="71">
        <f t="shared" si="6"/>
        <v>385890</v>
      </c>
      <c r="K28" s="71">
        <f t="shared" si="6"/>
        <v>250975</v>
      </c>
      <c r="L28" s="71">
        <f t="shared" si="6"/>
        <v>2109475</v>
      </c>
      <c r="M28" s="71">
        <f t="shared" si="6"/>
        <v>15292</v>
      </c>
      <c r="N28" s="71">
        <f t="shared" si="6"/>
        <v>2309</v>
      </c>
      <c r="O28" s="71">
        <f t="shared" si="6"/>
        <v>2580</v>
      </c>
      <c r="P28" s="71">
        <f t="shared" si="6"/>
        <v>37493</v>
      </c>
      <c r="Q28" s="71">
        <f t="shared" si="5"/>
        <v>27328616</v>
      </c>
    </row>
    <row r="29" spans="1:17" s="30" customFormat="1" ht="30" customHeight="1">
      <c r="A29" s="24"/>
      <c r="B29" s="247" t="s">
        <v>216</v>
      </c>
      <c r="C29" s="248"/>
      <c r="D29" s="27">
        <v>-3903379</v>
      </c>
      <c r="E29" s="27">
        <v>-6505</v>
      </c>
      <c r="F29" s="27">
        <v>0</v>
      </c>
      <c r="G29" s="27">
        <v>-79753</v>
      </c>
      <c r="H29" s="27">
        <v>0</v>
      </c>
      <c r="I29" s="27">
        <v>0</v>
      </c>
      <c r="J29" s="27">
        <v>0</v>
      </c>
      <c r="K29" s="27">
        <v>0</v>
      </c>
      <c r="L29" s="27">
        <v>0</v>
      </c>
      <c r="M29" s="27">
        <v>-13567</v>
      </c>
      <c r="N29" s="27">
        <v>0</v>
      </c>
      <c r="O29" s="27">
        <v>0</v>
      </c>
      <c r="P29" s="27">
        <v>-3168</v>
      </c>
      <c r="Q29" s="27">
        <f t="shared" si="5"/>
        <v>-4006372</v>
      </c>
    </row>
    <row r="30" spans="1:17" s="30" customFormat="1" ht="30" customHeight="1">
      <c r="A30" s="24"/>
      <c r="B30" s="247" t="s">
        <v>217</v>
      </c>
      <c r="C30" s="248"/>
      <c r="D30" s="27">
        <v>-5816937</v>
      </c>
      <c r="E30" s="27">
        <v>-7573</v>
      </c>
      <c r="F30" s="27">
        <v>0</v>
      </c>
      <c r="G30" s="27">
        <v>-14574</v>
      </c>
      <c r="H30" s="27">
        <v>0</v>
      </c>
      <c r="I30" s="27">
        <v>-13992036</v>
      </c>
      <c r="J30" s="27">
        <v>-385890</v>
      </c>
      <c r="K30" s="27">
        <v>-250975</v>
      </c>
      <c r="L30" s="27">
        <v>0</v>
      </c>
      <c r="M30" s="27">
        <v>0</v>
      </c>
      <c r="N30" s="27">
        <v>-2309</v>
      </c>
      <c r="O30" s="27">
        <v>0</v>
      </c>
      <c r="P30" s="27">
        <v>-34325</v>
      </c>
      <c r="Q30" s="27">
        <f t="shared" si="5"/>
        <v>-20504619</v>
      </c>
    </row>
    <row r="31" spans="1:17" s="30" customFormat="1" ht="30" customHeight="1">
      <c r="A31" s="24"/>
      <c r="B31" s="247" t="s">
        <v>218</v>
      </c>
      <c r="C31" s="248"/>
      <c r="D31" s="27">
        <v>0</v>
      </c>
      <c r="E31" s="27">
        <v>0</v>
      </c>
      <c r="F31" s="27">
        <v>0</v>
      </c>
      <c r="G31" s="27">
        <v>-703845</v>
      </c>
      <c r="H31" s="27">
        <v>0</v>
      </c>
      <c r="I31" s="27">
        <v>0</v>
      </c>
      <c r="J31" s="27">
        <v>0</v>
      </c>
      <c r="K31" s="27">
        <v>0</v>
      </c>
      <c r="L31" s="27">
        <v>-2109475</v>
      </c>
      <c r="M31" s="27">
        <v>-1725</v>
      </c>
      <c r="N31" s="27">
        <v>0</v>
      </c>
      <c r="O31" s="27">
        <v>-2580</v>
      </c>
      <c r="P31" s="27">
        <v>0</v>
      </c>
      <c r="Q31" s="27">
        <f t="shared" si="5"/>
        <v>-2817625</v>
      </c>
    </row>
    <row r="32" spans="1:17" s="73" customFormat="1" ht="30" customHeight="1">
      <c r="A32" s="267" t="s">
        <v>1437</v>
      </c>
      <c r="B32" s="268"/>
      <c r="C32" s="269"/>
      <c r="D32" s="71">
        <f>-SUM(D33:D35)</f>
        <v>0</v>
      </c>
      <c r="E32" s="71">
        <f>-SUM(E33:E35)</f>
        <v>0</v>
      </c>
      <c r="F32" s="71">
        <f aca="true" t="shared" si="7" ref="F32:P32">-SUM(F33:F35)</f>
        <v>0</v>
      </c>
      <c r="G32" s="71">
        <f t="shared" si="7"/>
        <v>1286</v>
      </c>
      <c r="H32" s="71">
        <f t="shared" si="7"/>
        <v>0</v>
      </c>
      <c r="I32" s="71">
        <f t="shared" si="7"/>
        <v>0</v>
      </c>
      <c r="J32" s="71">
        <f t="shared" si="7"/>
        <v>0</v>
      </c>
      <c r="K32" s="71">
        <f t="shared" si="7"/>
        <v>0</v>
      </c>
      <c r="L32" s="71">
        <f t="shared" si="7"/>
        <v>0</v>
      </c>
      <c r="M32" s="71">
        <f t="shared" si="7"/>
        <v>0</v>
      </c>
      <c r="N32" s="71">
        <f t="shared" si="7"/>
        <v>0</v>
      </c>
      <c r="O32" s="71">
        <f t="shared" si="7"/>
        <v>0</v>
      </c>
      <c r="P32" s="71">
        <f t="shared" si="7"/>
        <v>0</v>
      </c>
      <c r="Q32" s="71">
        <f>SUM(D32:P32)</f>
        <v>1286</v>
      </c>
    </row>
    <row r="33" spans="1:17" s="30" customFormat="1" ht="30" customHeight="1">
      <c r="A33" s="24"/>
      <c r="B33" s="247" t="s">
        <v>1438</v>
      </c>
      <c r="C33" s="248"/>
      <c r="D33" s="27">
        <v>0</v>
      </c>
      <c r="E33" s="27">
        <v>0</v>
      </c>
      <c r="F33" s="27">
        <v>0</v>
      </c>
      <c r="G33" s="27">
        <v>0</v>
      </c>
      <c r="H33" s="27">
        <v>0</v>
      </c>
      <c r="I33" s="27">
        <v>0</v>
      </c>
      <c r="J33" s="27">
        <v>0</v>
      </c>
      <c r="K33" s="27">
        <v>0</v>
      </c>
      <c r="L33" s="27">
        <v>0</v>
      </c>
      <c r="M33" s="27">
        <v>0</v>
      </c>
      <c r="N33" s="27">
        <v>0</v>
      </c>
      <c r="O33" s="27">
        <v>0</v>
      </c>
      <c r="P33" s="27">
        <v>0</v>
      </c>
      <c r="Q33" s="27">
        <f>SUM(D33:P33)</f>
        <v>0</v>
      </c>
    </row>
    <row r="34" spans="1:17" s="30" customFormat="1" ht="30" customHeight="1">
      <c r="A34" s="24"/>
      <c r="B34" s="247" t="s">
        <v>1439</v>
      </c>
      <c r="C34" s="248"/>
      <c r="D34" s="27">
        <v>0</v>
      </c>
      <c r="E34" s="27">
        <v>0</v>
      </c>
      <c r="F34" s="27">
        <v>0</v>
      </c>
      <c r="G34" s="27">
        <v>0</v>
      </c>
      <c r="H34" s="27">
        <v>0</v>
      </c>
      <c r="I34" s="27">
        <v>0</v>
      </c>
      <c r="J34" s="27">
        <v>0</v>
      </c>
      <c r="K34" s="27">
        <v>0</v>
      </c>
      <c r="L34" s="27">
        <v>0</v>
      </c>
      <c r="M34" s="27">
        <v>0</v>
      </c>
      <c r="N34" s="27">
        <v>0</v>
      </c>
      <c r="O34" s="27">
        <v>0</v>
      </c>
      <c r="P34" s="27">
        <v>0</v>
      </c>
      <c r="Q34" s="27">
        <f>SUM(D34:P34)</f>
        <v>0</v>
      </c>
    </row>
    <row r="35" spans="1:17" s="30" customFormat="1" ht="30" customHeight="1">
      <c r="A35" s="24"/>
      <c r="B35" s="247" t="s">
        <v>1440</v>
      </c>
      <c r="C35" s="248"/>
      <c r="D35" s="27">
        <v>0</v>
      </c>
      <c r="E35" s="27">
        <v>0</v>
      </c>
      <c r="F35" s="27">
        <v>0</v>
      </c>
      <c r="G35" s="27">
        <v>-1286</v>
      </c>
      <c r="H35" s="27">
        <v>0</v>
      </c>
      <c r="I35" s="27">
        <v>0</v>
      </c>
      <c r="J35" s="27">
        <v>0</v>
      </c>
      <c r="K35" s="27">
        <v>0</v>
      </c>
      <c r="L35" s="27">
        <v>0</v>
      </c>
      <c r="M35" s="27">
        <v>0</v>
      </c>
      <c r="N35" s="27">
        <v>0</v>
      </c>
      <c r="O35" s="27">
        <v>0</v>
      </c>
      <c r="P35" s="27">
        <v>0</v>
      </c>
      <c r="Q35" s="27">
        <f>SUM(D35:P35)</f>
        <v>-1286</v>
      </c>
    </row>
    <row r="36" spans="1:17" ht="15">
      <c r="A36" s="66"/>
      <c r="B36" s="67"/>
      <c r="C36" s="67"/>
      <c r="D36" s="68"/>
      <c r="E36" s="68"/>
      <c r="F36" s="68"/>
      <c r="G36" s="68"/>
      <c r="H36" s="68"/>
      <c r="I36" s="68"/>
      <c r="J36" s="68"/>
      <c r="K36" s="68"/>
      <c r="L36" s="68"/>
      <c r="M36" s="68"/>
      <c r="N36" s="68"/>
      <c r="O36" s="68"/>
      <c r="P36" s="68"/>
      <c r="Q36" s="69"/>
    </row>
    <row r="37" spans="1:18" s="30" customFormat="1" ht="30" customHeight="1">
      <c r="A37" s="249" t="s">
        <v>1441</v>
      </c>
      <c r="B37" s="249"/>
      <c r="C37" s="249"/>
      <c r="D37" s="39">
        <v>0</v>
      </c>
      <c r="E37" s="39">
        <v>0</v>
      </c>
      <c r="F37" s="39">
        <v>0</v>
      </c>
      <c r="G37" s="39">
        <v>0</v>
      </c>
      <c r="H37" s="39">
        <v>0</v>
      </c>
      <c r="I37" s="39">
        <v>0</v>
      </c>
      <c r="J37" s="39">
        <v>0</v>
      </c>
      <c r="K37" s="39">
        <v>0</v>
      </c>
      <c r="L37" s="39">
        <v>0</v>
      </c>
      <c r="M37" s="39">
        <v>0</v>
      </c>
      <c r="N37" s="39">
        <v>0</v>
      </c>
      <c r="O37" s="39">
        <v>0</v>
      </c>
      <c r="P37" s="39">
        <v>0</v>
      </c>
      <c r="Q37" s="39">
        <f aca="true" t="shared" si="8" ref="Q37:Q60">SUM(D37:P37)</f>
        <v>0</v>
      </c>
      <c r="R37" s="29"/>
    </row>
    <row r="38" spans="1:18" s="30" customFormat="1" ht="30" customHeight="1">
      <c r="A38" s="249" t="s">
        <v>1442</v>
      </c>
      <c r="B38" s="249"/>
      <c r="C38" s="249"/>
      <c r="D38" s="39">
        <v>0</v>
      </c>
      <c r="E38" s="39">
        <v>0</v>
      </c>
      <c r="F38" s="39">
        <v>0</v>
      </c>
      <c r="G38" s="39">
        <v>0</v>
      </c>
      <c r="H38" s="39">
        <v>0</v>
      </c>
      <c r="I38" s="39">
        <v>0</v>
      </c>
      <c r="J38" s="39">
        <v>0</v>
      </c>
      <c r="K38" s="39">
        <v>0</v>
      </c>
      <c r="L38" s="39">
        <v>0</v>
      </c>
      <c r="M38" s="39">
        <v>0</v>
      </c>
      <c r="N38" s="39">
        <v>0</v>
      </c>
      <c r="O38" s="39">
        <v>0</v>
      </c>
      <c r="P38" s="39">
        <v>0</v>
      </c>
      <c r="Q38" s="39">
        <f t="shared" si="8"/>
        <v>0</v>
      </c>
      <c r="R38" s="29"/>
    </row>
    <row r="39" spans="1:18" s="30" customFormat="1" ht="30" customHeight="1">
      <c r="A39" s="249" t="s">
        <v>263</v>
      </c>
      <c r="B39" s="249"/>
      <c r="C39" s="249"/>
      <c r="D39" s="39">
        <v>242324</v>
      </c>
      <c r="E39" s="39">
        <v>0</v>
      </c>
      <c r="F39" s="39">
        <v>0</v>
      </c>
      <c r="G39" s="39">
        <v>0</v>
      </c>
      <c r="H39" s="39">
        <v>5505</v>
      </c>
      <c r="I39" s="39">
        <v>0</v>
      </c>
      <c r="J39" s="39">
        <v>0</v>
      </c>
      <c r="K39" s="39">
        <v>0</v>
      </c>
      <c r="L39" s="39">
        <v>0</v>
      </c>
      <c r="M39" s="39">
        <v>399861</v>
      </c>
      <c r="N39" s="39">
        <v>0</v>
      </c>
      <c r="O39" s="39">
        <v>0</v>
      </c>
      <c r="P39" s="39">
        <v>0</v>
      </c>
      <c r="Q39" s="39">
        <f t="shared" si="8"/>
        <v>647690</v>
      </c>
      <c r="R39" s="29"/>
    </row>
    <row r="40" spans="1:17" s="73" customFormat="1" ht="30" customHeight="1">
      <c r="A40" s="76"/>
      <c r="B40" s="262" t="s">
        <v>264</v>
      </c>
      <c r="C40" s="263"/>
      <c r="D40" s="77">
        <f aca="true" t="shared" si="9" ref="D40:P40">-SUM(D37:D39)</f>
        <v>-242324</v>
      </c>
      <c r="E40" s="77">
        <f t="shared" si="9"/>
        <v>0</v>
      </c>
      <c r="F40" s="77">
        <f t="shared" si="9"/>
        <v>0</v>
      </c>
      <c r="G40" s="77">
        <f t="shared" si="9"/>
        <v>0</v>
      </c>
      <c r="H40" s="77">
        <f t="shared" si="9"/>
        <v>-5505</v>
      </c>
      <c r="I40" s="77">
        <f t="shared" si="9"/>
        <v>0</v>
      </c>
      <c r="J40" s="77">
        <f t="shared" si="9"/>
        <v>0</v>
      </c>
      <c r="K40" s="77">
        <f t="shared" si="9"/>
        <v>0</v>
      </c>
      <c r="L40" s="77">
        <f t="shared" si="9"/>
        <v>0</v>
      </c>
      <c r="M40" s="77">
        <f t="shared" si="9"/>
        <v>-399861</v>
      </c>
      <c r="N40" s="77">
        <f t="shared" si="9"/>
        <v>0</v>
      </c>
      <c r="O40" s="77">
        <f t="shared" si="9"/>
        <v>0</v>
      </c>
      <c r="P40" s="77">
        <f t="shared" si="9"/>
        <v>0</v>
      </c>
      <c r="Q40" s="77">
        <f t="shared" si="8"/>
        <v>-647690</v>
      </c>
    </row>
    <row r="41" spans="1:18" s="30" customFormat="1" ht="30" customHeight="1">
      <c r="A41" s="249" t="s">
        <v>1271</v>
      </c>
      <c r="B41" s="249"/>
      <c r="C41" s="249"/>
      <c r="D41" s="39">
        <v>0</v>
      </c>
      <c r="E41" s="39">
        <v>0</v>
      </c>
      <c r="F41" s="39">
        <v>0</v>
      </c>
      <c r="G41" s="39">
        <v>0</v>
      </c>
      <c r="H41" s="39">
        <v>0</v>
      </c>
      <c r="I41" s="39">
        <v>0</v>
      </c>
      <c r="J41" s="39">
        <v>0</v>
      </c>
      <c r="K41" s="39">
        <v>0</v>
      </c>
      <c r="L41" s="39">
        <v>0</v>
      </c>
      <c r="M41" s="39">
        <v>0</v>
      </c>
      <c r="N41" s="39">
        <v>0</v>
      </c>
      <c r="O41" s="39">
        <v>0</v>
      </c>
      <c r="P41" s="39">
        <v>0</v>
      </c>
      <c r="Q41" s="39">
        <f t="shared" si="8"/>
        <v>0</v>
      </c>
      <c r="R41" s="29"/>
    </row>
    <row r="42" spans="1:18" s="30" customFormat="1" ht="30" customHeight="1">
      <c r="A42" s="249" t="s">
        <v>1272</v>
      </c>
      <c r="B42" s="249"/>
      <c r="C42" s="249"/>
      <c r="D42" s="39">
        <v>0</v>
      </c>
      <c r="E42" s="39">
        <v>0</v>
      </c>
      <c r="F42" s="39">
        <v>0</v>
      </c>
      <c r="G42" s="39">
        <v>0</v>
      </c>
      <c r="H42" s="39">
        <v>0</v>
      </c>
      <c r="I42" s="39">
        <v>0</v>
      </c>
      <c r="J42" s="39">
        <v>0</v>
      </c>
      <c r="K42" s="39">
        <v>0</v>
      </c>
      <c r="L42" s="39">
        <v>0</v>
      </c>
      <c r="M42" s="39">
        <v>0</v>
      </c>
      <c r="N42" s="39">
        <v>0</v>
      </c>
      <c r="O42" s="39">
        <v>0</v>
      </c>
      <c r="P42" s="39">
        <v>0</v>
      </c>
      <c r="Q42" s="39">
        <f t="shared" si="8"/>
        <v>0</v>
      </c>
      <c r="R42" s="29"/>
    </row>
    <row r="43" spans="1:18" s="30" customFormat="1" ht="30" customHeight="1">
      <c r="A43" s="249" t="s">
        <v>1273</v>
      </c>
      <c r="B43" s="249"/>
      <c r="C43" s="249"/>
      <c r="D43" s="39">
        <v>0</v>
      </c>
      <c r="E43" s="39">
        <v>0</v>
      </c>
      <c r="F43" s="39">
        <v>0</v>
      </c>
      <c r="G43" s="39">
        <v>2170933</v>
      </c>
      <c r="H43" s="39">
        <v>0</v>
      </c>
      <c r="I43" s="39">
        <v>0</v>
      </c>
      <c r="J43" s="39">
        <v>0</v>
      </c>
      <c r="K43" s="39">
        <v>0</v>
      </c>
      <c r="L43" s="39">
        <v>0</v>
      </c>
      <c r="M43" s="39">
        <v>0</v>
      </c>
      <c r="N43" s="39">
        <v>0</v>
      </c>
      <c r="O43" s="39">
        <v>0</v>
      </c>
      <c r="P43" s="39">
        <v>0</v>
      </c>
      <c r="Q43" s="39">
        <f t="shared" si="8"/>
        <v>2170933</v>
      </c>
      <c r="R43" s="29"/>
    </row>
    <row r="44" spans="1:17" s="73" customFormat="1" ht="30" customHeight="1">
      <c r="A44" s="76"/>
      <c r="B44" s="262" t="s">
        <v>265</v>
      </c>
      <c r="C44" s="263"/>
      <c r="D44" s="77">
        <f aca="true" t="shared" si="10" ref="D44:P44">-SUM(D41:D43)</f>
        <v>0</v>
      </c>
      <c r="E44" s="77">
        <f t="shared" si="10"/>
        <v>0</v>
      </c>
      <c r="F44" s="77">
        <f t="shared" si="10"/>
        <v>0</v>
      </c>
      <c r="G44" s="77">
        <f t="shared" si="10"/>
        <v>-2170933</v>
      </c>
      <c r="H44" s="77">
        <f t="shared" si="10"/>
        <v>0</v>
      </c>
      <c r="I44" s="77">
        <f t="shared" si="10"/>
        <v>0</v>
      </c>
      <c r="J44" s="77">
        <f t="shared" si="10"/>
        <v>0</v>
      </c>
      <c r="K44" s="77">
        <f t="shared" si="10"/>
        <v>0</v>
      </c>
      <c r="L44" s="77">
        <f t="shared" si="10"/>
        <v>0</v>
      </c>
      <c r="M44" s="77">
        <f t="shared" si="10"/>
        <v>0</v>
      </c>
      <c r="N44" s="77">
        <f t="shared" si="10"/>
        <v>0</v>
      </c>
      <c r="O44" s="77">
        <f t="shared" si="10"/>
        <v>0</v>
      </c>
      <c r="P44" s="77">
        <f t="shared" si="10"/>
        <v>0</v>
      </c>
      <c r="Q44" s="77">
        <f t="shared" si="8"/>
        <v>-2170933</v>
      </c>
    </row>
    <row r="45" spans="1:18" s="30" customFormat="1" ht="30" customHeight="1">
      <c r="A45" s="249" t="s">
        <v>1274</v>
      </c>
      <c r="B45" s="249"/>
      <c r="C45" s="249"/>
      <c r="D45" s="39">
        <v>0</v>
      </c>
      <c r="E45" s="39">
        <v>0</v>
      </c>
      <c r="F45" s="39">
        <v>0</v>
      </c>
      <c r="G45" s="39">
        <v>0</v>
      </c>
      <c r="H45" s="39">
        <v>0</v>
      </c>
      <c r="I45" s="39">
        <v>0</v>
      </c>
      <c r="J45" s="39">
        <v>0</v>
      </c>
      <c r="K45" s="39">
        <v>0</v>
      </c>
      <c r="L45" s="39">
        <v>0</v>
      </c>
      <c r="M45" s="39">
        <v>0</v>
      </c>
      <c r="N45" s="39">
        <v>0</v>
      </c>
      <c r="O45" s="39">
        <v>0</v>
      </c>
      <c r="P45" s="39">
        <v>0</v>
      </c>
      <c r="Q45" s="39">
        <f>SUM(D45:P45)</f>
        <v>0</v>
      </c>
      <c r="R45" s="29"/>
    </row>
    <row r="46" spans="1:18" s="30" customFormat="1" ht="30" customHeight="1">
      <c r="A46" s="249" t="s">
        <v>1275</v>
      </c>
      <c r="B46" s="249"/>
      <c r="C46" s="249"/>
      <c r="D46" s="39">
        <v>0</v>
      </c>
      <c r="E46" s="39">
        <v>0</v>
      </c>
      <c r="F46" s="39">
        <v>0</v>
      </c>
      <c r="G46" s="39">
        <v>0</v>
      </c>
      <c r="H46" s="39">
        <v>0</v>
      </c>
      <c r="I46" s="39">
        <v>0</v>
      </c>
      <c r="J46" s="39">
        <v>0</v>
      </c>
      <c r="K46" s="39">
        <v>0</v>
      </c>
      <c r="L46" s="39">
        <v>0</v>
      </c>
      <c r="M46" s="39">
        <v>0</v>
      </c>
      <c r="N46" s="39">
        <v>0</v>
      </c>
      <c r="O46" s="39">
        <v>0</v>
      </c>
      <c r="P46" s="39">
        <v>0</v>
      </c>
      <c r="Q46" s="39">
        <f>SUM(D46:P46)</f>
        <v>0</v>
      </c>
      <c r="R46" s="29"/>
    </row>
    <row r="47" spans="1:18" s="30" customFormat="1" ht="30" customHeight="1">
      <c r="A47" s="249" t="s">
        <v>1276</v>
      </c>
      <c r="B47" s="249"/>
      <c r="C47" s="249"/>
      <c r="D47" s="39">
        <v>0</v>
      </c>
      <c r="E47" s="39">
        <v>0</v>
      </c>
      <c r="F47" s="39">
        <v>0</v>
      </c>
      <c r="G47" s="39">
        <v>0</v>
      </c>
      <c r="H47" s="39">
        <v>0</v>
      </c>
      <c r="I47" s="39">
        <v>0</v>
      </c>
      <c r="J47" s="39">
        <v>0</v>
      </c>
      <c r="K47" s="39">
        <v>0</v>
      </c>
      <c r="L47" s="39">
        <v>3334</v>
      </c>
      <c r="M47" s="39">
        <v>0</v>
      </c>
      <c r="N47" s="39">
        <v>0</v>
      </c>
      <c r="O47" s="39">
        <v>0</v>
      </c>
      <c r="P47" s="39">
        <v>0</v>
      </c>
      <c r="Q47" s="39">
        <f>SUM(D47:P47)</f>
        <v>3334</v>
      </c>
      <c r="R47" s="29"/>
    </row>
    <row r="48" spans="1:17" s="73" customFormat="1" ht="30" customHeight="1">
      <c r="A48" s="76"/>
      <c r="B48" s="262" t="s">
        <v>266</v>
      </c>
      <c r="C48" s="263"/>
      <c r="D48" s="77">
        <f aca="true" t="shared" si="11" ref="D48:P48">-SUM(D45:D47)</f>
        <v>0</v>
      </c>
      <c r="E48" s="77">
        <f t="shared" si="11"/>
        <v>0</v>
      </c>
      <c r="F48" s="77">
        <f t="shared" si="11"/>
        <v>0</v>
      </c>
      <c r="G48" s="77">
        <f t="shared" si="11"/>
        <v>0</v>
      </c>
      <c r="H48" s="77">
        <f t="shared" si="11"/>
        <v>0</v>
      </c>
      <c r="I48" s="77">
        <f t="shared" si="11"/>
        <v>0</v>
      </c>
      <c r="J48" s="77">
        <f t="shared" si="11"/>
        <v>0</v>
      </c>
      <c r="K48" s="77">
        <f t="shared" si="11"/>
        <v>0</v>
      </c>
      <c r="L48" s="77">
        <f t="shared" si="11"/>
        <v>-3334</v>
      </c>
      <c r="M48" s="77">
        <f t="shared" si="11"/>
        <v>0</v>
      </c>
      <c r="N48" s="77">
        <f t="shared" si="11"/>
        <v>0</v>
      </c>
      <c r="O48" s="77">
        <f t="shared" si="11"/>
        <v>0</v>
      </c>
      <c r="P48" s="77">
        <f t="shared" si="11"/>
        <v>0</v>
      </c>
      <c r="Q48" s="77">
        <f>SUM(D48:P48)</f>
        <v>-3334</v>
      </c>
    </row>
    <row r="49" spans="1:18" s="30" customFormat="1" ht="30" customHeight="1">
      <c r="A49" s="249" t="s">
        <v>1277</v>
      </c>
      <c r="B49" s="249"/>
      <c r="C49" s="249"/>
      <c r="D49" s="39">
        <v>0</v>
      </c>
      <c r="E49" s="39">
        <v>0</v>
      </c>
      <c r="F49" s="39">
        <v>0</v>
      </c>
      <c r="G49" s="39">
        <v>0</v>
      </c>
      <c r="H49" s="39">
        <v>0</v>
      </c>
      <c r="I49" s="39">
        <v>0</v>
      </c>
      <c r="J49" s="39">
        <v>0</v>
      </c>
      <c r="K49" s="39">
        <v>0</v>
      </c>
      <c r="L49" s="39">
        <v>0</v>
      </c>
      <c r="M49" s="39">
        <v>0</v>
      </c>
      <c r="N49" s="39">
        <v>0</v>
      </c>
      <c r="O49" s="39">
        <v>0</v>
      </c>
      <c r="P49" s="39">
        <v>0</v>
      </c>
      <c r="Q49" s="39">
        <f t="shared" si="8"/>
        <v>0</v>
      </c>
      <c r="R49" s="29"/>
    </row>
    <row r="50" spans="1:18" s="30" customFormat="1" ht="30" customHeight="1">
      <c r="A50" s="249" t="s">
        <v>1278</v>
      </c>
      <c r="B50" s="249"/>
      <c r="C50" s="249"/>
      <c r="D50" s="39">
        <v>0</v>
      </c>
      <c r="E50" s="39">
        <v>0</v>
      </c>
      <c r="F50" s="39">
        <v>0</v>
      </c>
      <c r="G50" s="39">
        <v>0</v>
      </c>
      <c r="H50" s="39">
        <v>0</v>
      </c>
      <c r="I50" s="39">
        <v>0</v>
      </c>
      <c r="J50" s="39">
        <v>0</v>
      </c>
      <c r="K50" s="39">
        <v>0</v>
      </c>
      <c r="L50" s="39">
        <v>0</v>
      </c>
      <c r="M50" s="39">
        <v>0</v>
      </c>
      <c r="N50" s="39">
        <v>0</v>
      </c>
      <c r="O50" s="39">
        <v>0</v>
      </c>
      <c r="P50" s="39">
        <v>0</v>
      </c>
      <c r="Q50" s="39">
        <f t="shared" si="8"/>
        <v>0</v>
      </c>
      <c r="R50" s="29"/>
    </row>
    <row r="51" spans="1:18" s="30" customFormat="1" ht="30" customHeight="1">
      <c r="A51" s="249" t="s">
        <v>1279</v>
      </c>
      <c r="B51" s="249"/>
      <c r="C51" s="249"/>
      <c r="D51" s="39">
        <v>0</v>
      </c>
      <c r="E51" s="39">
        <v>0</v>
      </c>
      <c r="F51" s="39">
        <v>0</v>
      </c>
      <c r="G51" s="39">
        <v>73096</v>
      </c>
      <c r="H51" s="39">
        <v>0</v>
      </c>
      <c r="I51" s="39">
        <v>0</v>
      </c>
      <c r="J51" s="39">
        <v>0</v>
      </c>
      <c r="K51" s="39">
        <v>0</v>
      </c>
      <c r="L51" s="39">
        <v>0</v>
      </c>
      <c r="M51" s="39">
        <v>0</v>
      </c>
      <c r="N51" s="39">
        <v>0</v>
      </c>
      <c r="O51" s="39">
        <v>0</v>
      </c>
      <c r="P51" s="39">
        <v>0</v>
      </c>
      <c r="Q51" s="39">
        <f t="shared" si="8"/>
        <v>73096</v>
      </c>
      <c r="R51" s="29"/>
    </row>
    <row r="52" spans="1:17" s="73" customFormat="1" ht="30" customHeight="1">
      <c r="A52" s="76"/>
      <c r="B52" s="262" t="s">
        <v>267</v>
      </c>
      <c r="C52" s="263"/>
      <c r="D52" s="77">
        <f aca="true" t="shared" si="12" ref="D52:P52">-SUM(D49:D51)</f>
        <v>0</v>
      </c>
      <c r="E52" s="77">
        <f t="shared" si="12"/>
        <v>0</v>
      </c>
      <c r="F52" s="77">
        <f t="shared" si="12"/>
        <v>0</v>
      </c>
      <c r="G52" s="77">
        <f t="shared" si="12"/>
        <v>-73096</v>
      </c>
      <c r="H52" s="77">
        <f t="shared" si="12"/>
        <v>0</v>
      </c>
      <c r="I52" s="77">
        <f t="shared" si="12"/>
        <v>0</v>
      </c>
      <c r="J52" s="77">
        <f t="shared" si="12"/>
        <v>0</v>
      </c>
      <c r="K52" s="77">
        <f t="shared" si="12"/>
        <v>0</v>
      </c>
      <c r="L52" s="77">
        <f t="shared" si="12"/>
        <v>0</v>
      </c>
      <c r="M52" s="77">
        <f t="shared" si="12"/>
        <v>0</v>
      </c>
      <c r="N52" s="77">
        <f t="shared" si="12"/>
        <v>0</v>
      </c>
      <c r="O52" s="77">
        <f t="shared" si="12"/>
        <v>0</v>
      </c>
      <c r="P52" s="77">
        <f t="shared" si="12"/>
        <v>0</v>
      </c>
      <c r="Q52" s="77">
        <f t="shared" si="8"/>
        <v>-73096</v>
      </c>
    </row>
    <row r="53" spans="1:18" s="30" customFormat="1" ht="30" customHeight="1">
      <c r="A53" s="249" t="s">
        <v>1280</v>
      </c>
      <c r="B53" s="249"/>
      <c r="C53" s="249"/>
      <c r="D53" s="39">
        <v>0</v>
      </c>
      <c r="E53" s="39">
        <v>0</v>
      </c>
      <c r="F53" s="39">
        <v>0</v>
      </c>
      <c r="G53" s="39">
        <v>0</v>
      </c>
      <c r="H53" s="39">
        <v>0</v>
      </c>
      <c r="I53" s="39">
        <v>0</v>
      </c>
      <c r="J53" s="39">
        <v>0</v>
      </c>
      <c r="K53" s="39">
        <v>0</v>
      </c>
      <c r="L53" s="39">
        <v>3554</v>
      </c>
      <c r="M53" s="39">
        <v>0</v>
      </c>
      <c r="N53" s="39">
        <v>0</v>
      </c>
      <c r="O53" s="39">
        <v>0</v>
      </c>
      <c r="P53" s="39">
        <v>0</v>
      </c>
      <c r="Q53" s="39">
        <f t="shared" si="8"/>
        <v>3554</v>
      </c>
      <c r="R53" s="29"/>
    </row>
    <row r="54" spans="1:18" s="30" customFormat="1" ht="30" customHeight="1">
      <c r="A54" s="249" t="s">
        <v>1281</v>
      </c>
      <c r="B54" s="249"/>
      <c r="C54" s="249"/>
      <c r="D54" s="39">
        <v>0</v>
      </c>
      <c r="E54" s="39">
        <v>0</v>
      </c>
      <c r="F54" s="39">
        <v>0</v>
      </c>
      <c r="G54" s="39">
        <v>808</v>
      </c>
      <c r="H54" s="39">
        <v>0</v>
      </c>
      <c r="I54" s="39">
        <v>0</v>
      </c>
      <c r="J54" s="39">
        <v>0</v>
      </c>
      <c r="K54" s="39">
        <v>0</v>
      </c>
      <c r="L54" s="39">
        <v>0</v>
      </c>
      <c r="M54" s="39">
        <v>0</v>
      </c>
      <c r="N54" s="39">
        <v>0</v>
      </c>
      <c r="O54" s="39">
        <v>0</v>
      </c>
      <c r="P54" s="39">
        <v>0</v>
      </c>
      <c r="Q54" s="39">
        <f t="shared" si="8"/>
        <v>808</v>
      </c>
      <c r="R54" s="29"/>
    </row>
    <row r="55" spans="1:18" s="30" customFormat="1" ht="30" customHeight="1">
      <c r="A55" s="249" t="s">
        <v>1282</v>
      </c>
      <c r="B55" s="249"/>
      <c r="C55" s="249"/>
      <c r="D55" s="39">
        <v>0</v>
      </c>
      <c r="E55" s="39">
        <v>0</v>
      </c>
      <c r="F55" s="39">
        <v>0</v>
      </c>
      <c r="G55" s="39">
        <v>800458</v>
      </c>
      <c r="H55" s="39">
        <v>0</v>
      </c>
      <c r="I55" s="39">
        <v>731127</v>
      </c>
      <c r="J55" s="39">
        <v>0</v>
      </c>
      <c r="K55" s="39">
        <v>0</v>
      </c>
      <c r="L55" s="39">
        <v>622142</v>
      </c>
      <c r="M55" s="39">
        <v>0</v>
      </c>
      <c r="N55" s="39">
        <v>0</v>
      </c>
      <c r="O55" s="39">
        <v>0</v>
      </c>
      <c r="P55" s="39">
        <v>20449</v>
      </c>
      <c r="Q55" s="39">
        <f t="shared" si="8"/>
        <v>2174176</v>
      </c>
      <c r="R55" s="29"/>
    </row>
    <row r="56" spans="1:17" s="73" customFormat="1" ht="30" customHeight="1">
      <c r="A56" s="76"/>
      <c r="B56" s="262" t="s">
        <v>268</v>
      </c>
      <c r="C56" s="263"/>
      <c r="D56" s="77">
        <f aca="true" t="shared" si="13" ref="D56:P56">-SUM(D53:D55)</f>
        <v>0</v>
      </c>
      <c r="E56" s="77">
        <f t="shared" si="13"/>
        <v>0</v>
      </c>
      <c r="F56" s="77">
        <f t="shared" si="13"/>
        <v>0</v>
      </c>
      <c r="G56" s="77">
        <f t="shared" si="13"/>
        <v>-801266</v>
      </c>
      <c r="H56" s="77">
        <f t="shared" si="13"/>
        <v>0</v>
      </c>
      <c r="I56" s="77">
        <f t="shared" si="13"/>
        <v>-731127</v>
      </c>
      <c r="J56" s="77">
        <f t="shared" si="13"/>
        <v>0</v>
      </c>
      <c r="K56" s="77">
        <f t="shared" si="13"/>
        <v>0</v>
      </c>
      <c r="L56" s="77">
        <f t="shared" si="13"/>
        <v>-625696</v>
      </c>
      <c r="M56" s="77">
        <f t="shared" si="13"/>
        <v>0</v>
      </c>
      <c r="N56" s="77">
        <f t="shared" si="13"/>
        <v>0</v>
      </c>
      <c r="O56" s="77">
        <f t="shared" si="13"/>
        <v>0</v>
      </c>
      <c r="P56" s="77">
        <f t="shared" si="13"/>
        <v>-20449</v>
      </c>
      <c r="Q56" s="77">
        <f t="shared" si="8"/>
        <v>-2178538</v>
      </c>
    </row>
    <row r="57" spans="1:18" s="30" customFormat="1" ht="30" customHeight="1">
      <c r="A57" s="249" t="s">
        <v>1283</v>
      </c>
      <c r="B57" s="249"/>
      <c r="C57" s="249"/>
      <c r="D57" s="39">
        <v>0</v>
      </c>
      <c r="E57" s="39">
        <v>0</v>
      </c>
      <c r="F57" s="39">
        <v>0</v>
      </c>
      <c r="G57" s="39">
        <v>0</v>
      </c>
      <c r="H57" s="39">
        <v>0</v>
      </c>
      <c r="I57" s="39">
        <v>4680600</v>
      </c>
      <c r="J57" s="39">
        <v>35882</v>
      </c>
      <c r="K57" s="39">
        <v>17697</v>
      </c>
      <c r="L57" s="39">
        <v>1203629</v>
      </c>
      <c r="M57" s="39">
        <v>0</v>
      </c>
      <c r="N57" s="39">
        <v>2309</v>
      </c>
      <c r="O57" s="39">
        <v>0</v>
      </c>
      <c r="P57" s="39">
        <v>0</v>
      </c>
      <c r="Q57" s="39">
        <f t="shared" si="8"/>
        <v>5940117</v>
      </c>
      <c r="R57" s="29"/>
    </row>
    <row r="58" spans="1:18" s="30" customFormat="1" ht="30" customHeight="1">
      <c r="A58" s="249" t="s">
        <v>1284</v>
      </c>
      <c r="B58" s="249"/>
      <c r="C58" s="249"/>
      <c r="D58" s="39">
        <v>0</v>
      </c>
      <c r="E58" s="39">
        <v>0</v>
      </c>
      <c r="F58" s="39">
        <v>0</v>
      </c>
      <c r="G58" s="39">
        <v>0</v>
      </c>
      <c r="H58" s="39">
        <v>0</v>
      </c>
      <c r="I58" s="39">
        <v>0</v>
      </c>
      <c r="J58" s="39">
        <v>0</v>
      </c>
      <c r="K58" s="39">
        <v>0</v>
      </c>
      <c r="L58" s="39">
        <v>0</v>
      </c>
      <c r="M58" s="39">
        <v>0</v>
      </c>
      <c r="N58" s="39">
        <v>0</v>
      </c>
      <c r="O58" s="39">
        <v>0</v>
      </c>
      <c r="P58" s="39">
        <v>0</v>
      </c>
      <c r="Q58" s="39">
        <f t="shared" si="8"/>
        <v>0</v>
      </c>
      <c r="R58" s="29"/>
    </row>
    <row r="59" spans="1:18" s="30" customFormat="1" ht="30" customHeight="1">
      <c r="A59" s="249" t="s">
        <v>1285</v>
      </c>
      <c r="B59" s="249"/>
      <c r="C59" s="249"/>
      <c r="D59" s="39">
        <v>9720978</v>
      </c>
      <c r="E59" s="39">
        <v>23260</v>
      </c>
      <c r="F59" s="39">
        <v>74619</v>
      </c>
      <c r="G59" s="39">
        <v>0</v>
      </c>
      <c r="H59" s="39">
        <v>3342</v>
      </c>
      <c r="I59" s="39">
        <v>8653749</v>
      </c>
      <c r="J59" s="39">
        <v>350008</v>
      </c>
      <c r="K59" s="39">
        <v>513451</v>
      </c>
      <c r="L59" s="39">
        <v>0</v>
      </c>
      <c r="M59" s="39">
        <v>0</v>
      </c>
      <c r="N59" s="39">
        <v>2580</v>
      </c>
      <c r="O59" s="39">
        <v>0</v>
      </c>
      <c r="P59" s="39">
        <v>11257</v>
      </c>
      <c r="Q59" s="39">
        <f t="shared" si="8"/>
        <v>19353244</v>
      </c>
      <c r="R59" s="29"/>
    </row>
    <row r="60" spans="1:17" s="73" customFormat="1" ht="30" customHeight="1">
      <c r="A60" s="76"/>
      <c r="B60" s="262" t="s">
        <v>269</v>
      </c>
      <c r="C60" s="263"/>
      <c r="D60" s="77">
        <f aca="true" t="shared" si="14" ref="D60:P60">-SUM(D57:D59)</f>
        <v>-9720978</v>
      </c>
      <c r="E60" s="77">
        <f t="shared" si="14"/>
        <v>-23260</v>
      </c>
      <c r="F60" s="77">
        <f t="shared" si="14"/>
        <v>-74619</v>
      </c>
      <c r="G60" s="77">
        <f t="shared" si="14"/>
        <v>0</v>
      </c>
      <c r="H60" s="77">
        <f t="shared" si="14"/>
        <v>-3342</v>
      </c>
      <c r="I60" s="77">
        <f t="shared" si="14"/>
        <v>-13334349</v>
      </c>
      <c r="J60" s="77">
        <f t="shared" si="14"/>
        <v>-385890</v>
      </c>
      <c r="K60" s="77">
        <f t="shared" si="14"/>
        <v>-531148</v>
      </c>
      <c r="L60" s="77">
        <f t="shared" si="14"/>
        <v>-1203629</v>
      </c>
      <c r="M60" s="77">
        <f t="shared" si="14"/>
        <v>0</v>
      </c>
      <c r="N60" s="77">
        <f t="shared" si="14"/>
        <v>-4889</v>
      </c>
      <c r="O60" s="77">
        <f t="shared" si="14"/>
        <v>0</v>
      </c>
      <c r="P60" s="77">
        <f t="shared" si="14"/>
        <v>-11257</v>
      </c>
      <c r="Q60" s="77">
        <f t="shared" si="8"/>
        <v>-25293361</v>
      </c>
    </row>
    <row r="61" spans="1:18" s="30" customFormat="1" ht="30" customHeight="1">
      <c r="A61" s="249" t="s">
        <v>270</v>
      </c>
      <c r="B61" s="249"/>
      <c r="C61" s="249"/>
      <c r="D61" s="39">
        <v>0</v>
      </c>
      <c r="E61" s="39">
        <v>0</v>
      </c>
      <c r="F61" s="39">
        <v>0</v>
      </c>
      <c r="G61" s="39">
        <v>0</v>
      </c>
      <c r="H61" s="39">
        <v>0</v>
      </c>
      <c r="I61" s="39">
        <v>0</v>
      </c>
      <c r="J61" s="39">
        <v>0</v>
      </c>
      <c r="K61" s="39">
        <v>0</v>
      </c>
      <c r="L61" s="39">
        <v>0</v>
      </c>
      <c r="M61" s="39">
        <v>0</v>
      </c>
      <c r="N61" s="39">
        <v>0</v>
      </c>
      <c r="O61" s="39">
        <v>0</v>
      </c>
      <c r="P61" s="39">
        <v>0</v>
      </c>
      <c r="Q61" s="39">
        <f>SUM(D61:P61)</f>
        <v>0</v>
      </c>
      <c r="R61" s="29"/>
    </row>
    <row r="62" spans="1:18" s="30" customFormat="1" ht="30" customHeight="1">
      <c r="A62" s="249" t="s">
        <v>271</v>
      </c>
      <c r="B62" s="249"/>
      <c r="C62" s="249"/>
      <c r="D62" s="39">
        <v>0</v>
      </c>
      <c r="E62" s="39">
        <v>0</v>
      </c>
      <c r="F62" s="39">
        <v>0</v>
      </c>
      <c r="G62" s="39">
        <v>0</v>
      </c>
      <c r="H62" s="39">
        <v>0</v>
      </c>
      <c r="I62" s="39">
        <v>0</v>
      </c>
      <c r="J62" s="39">
        <v>0</v>
      </c>
      <c r="K62" s="39">
        <v>0</v>
      </c>
      <c r="L62" s="39">
        <v>0</v>
      </c>
      <c r="M62" s="39">
        <v>0</v>
      </c>
      <c r="N62" s="39">
        <v>0</v>
      </c>
      <c r="O62" s="39">
        <v>0</v>
      </c>
      <c r="P62" s="39">
        <v>0</v>
      </c>
      <c r="Q62" s="39">
        <f>SUM(D62:P62)</f>
        <v>0</v>
      </c>
      <c r="R62" s="29"/>
    </row>
    <row r="63" spans="1:18" s="30" customFormat="1" ht="30" customHeight="1">
      <c r="A63" s="249" t="s">
        <v>272</v>
      </c>
      <c r="B63" s="249"/>
      <c r="C63" s="249"/>
      <c r="D63" s="39">
        <v>0</v>
      </c>
      <c r="E63" s="39">
        <v>0</v>
      </c>
      <c r="F63" s="39">
        <v>0</v>
      </c>
      <c r="G63" s="39">
        <v>1286</v>
      </c>
      <c r="H63" s="39">
        <v>0</v>
      </c>
      <c r="I63" s="39">
        <v>0</v>
      </c>
      <c r="J63" s="39">
        <v>0</v>
      </c>
      <c r="K63" s="39">
        <v>0</v>
      </c>
      <c r="L63" s="39">
        <v>0</v>
      </c>
      <c r="M63" s="39">
        <v>0</v>
      </c>
      <c r="N63" s="39">
        <v>0</v>
      </c>
      <c r="O63" s="39">
        <v>0</v>
      </c>
      <c r="P63" s="39">
        <v>0</v>
      </c>
      <c r="Q63" s="39">
        <f>SUM(D63:P63)</f>
        <v>1286</v>
      </c>
      <c r="R63" s="29"/>
    </row>
    <row r="64" spans="1:17" s="73" customFormat="1" ht="30" customHeight="1">
      <c r="A64" s="76"/>
      <c r="B64" s="262" t="s">
        <v>273</v>
      </c>
      <c r="C64" s="263"/>
      <c r="D64" s="77">
        <f aca="true" t="shared" si="15" ref="D64:P64">-SUM(D61:D63)</f>
        <v>0</v>
      </c>
      <c r="E64" s="77">
        <f t="shared" si="15"/>
        <v>0</v>
      </c>
      <c r="F64" s="77">
        <f t="shared" si="15"/>
        <v>0</v>
      </c>
      <c r="G64" s="77">
        <f t="shared" si="15"/>
        <v>-1286</v>
      </c>
      <c r="H64" s="77">
        <f t="shared" si="15"/>
        <v>0</v>
      </c>
      <c r="I64" s="77">
        <f t="shared" si="15"/>
        <v>0</v>
      </c>
      <c r="J64" s="77">
        <f t="shared" si="15"/>
        <v>0</v>
      </c>
      <c r="K64" s="77">
        <f t="shared" si="15"/>
        <v>0</v>
      </c>
      <c r="L64" s="77">
        <f t="shared" si="15"/>
        <v>0</v>
      </c>
      <c r="M64" s="77">
        <f t="shared" si="15"/>
        <v>0</v>
      </c>
      <c r="N64" s="77">
        <f t="shared" si="15"/>
        <v>0</v>
      </c>
      <c r="O64" s="77">
        <f t="shared" si="15"/>
        <v>0</v>
      </c>
      <c r="P64" s="77">
        <f t="shared" si="15"/>
        <v>0</v>
      </c>
      <c r="Q64" s="77">
        <f>SUM(D64:P64)</f>
        <v>-1286</v>
      </c>
    </row>
    <row r="65" spans="1:17" s="22" customFormat="1" ht="4.5" customHeight="1">
      <c r="A65" s="31"/>
      <c r="B65" s="31"/>
      <c r="C65" s="31"/>
      <c r="D65" s="78"/>
      <c r="E65" s="78"/>
      <c r="F65" s="78"/>
      <c r="G65" s="78"/>
      <c r="H65" s="78"/>
      <c r="I65" s="78"/>
      <c r="J65" s="78"/>
      <c r="K65" s="78"/>
      <c r="L65" s="78"/>
      <c r="M65" s="78"/>
      <c r="N65" s="78"/>
      <c r="O65" s="78"/>
      <c r="P65" s="78"/>
      <c r="Q65" s="78"/>
    </row>
    <row r="66" spans="1:17" s="55" customFormat="1" ht="12.75">
      <c r="A66" s="57"/>
      <c r="D66" s="56"/>
      <c r="E66" s="56"/>
      <c r="F66" s="56"/>
      <c r="G66" s="56"/>
      <c r="H66" s="56"/>
      <c r="I66" s="56"/>
      <c r="J66" s="56"/>
      <c r="K66" s="56"/>
      <c r="L66" s="56"/>
      <c r="M66" s="56"/>
      <c r="N66" s="56"/>
      <c r="O66" s="56"/>
      <c r="P66" s="56"/>
      <c r="Q66" s="56"/>
    </row>
    <row r="67" spans="3:18" s="79" customFormat="1" ht="11.25">
      <c r="C67" s="80"/>
      <c r="D67" s="49">
        <f aca="true" t="shared" si="16" ref="D67:Q67">D68-D72</f>
        <v>-242986</v>
      </c>
      <c r="E67" s="49">
        <f t="shared" si="16"/>
        <v>-9182</v>
      </c>
      <c r="F67" s="49">
        <f t="shared" si="16"/>
        <v>0</v>
      </c>
      <c r="G67" s="49">
        <f t="shared" si="16"/>
        <v>2411</v>
      </c>
      <c r="H67" s="49">
        <f t="shared" si="16"/>
        <v>-8847</v>
      </c>
      <c r="I67" s="49">
        <f t="shared" si="16"/>
        <v>-4776</v>
      </c>
      <c r="J67" s="49">
        <f t="shared" si="16"/>
        <v>242324</v>
      </c>
      <c r="K67" s="49">
        <f t="shared" si="16"/>
        <v>-280173</v>
      </c>
      <c r="L67" s="49">
        <f t="shared" si="16"/>
        <v>280150</v>
      </c>
      <c r="M67" s="49">
        <f t="shared" si="16"/>
        <v>15292</v>
      </c>
      <c r="N67" s="49">
        <f t="shared" si="16"/>
        <v>-2580</v>
      </c>
      <c r="O67" s="49">
        <f t="shared" si="16"/>
        <v>2580</v>
      </c>
      <c r="P67" s="49">
        <f t="shared" si="16"/>
        <v>5787</v>
      </c>
      <c r="Q67" s="49">
        <f t="shared" si="16"/>
        <v>0</v>
      </c>
      <c r="R67" s="60"/>
    </row>
    <row r="68" spans="3:17" s="6" customFormat="1" ht="11.25">
      <c r="C68" s="46" t="s">
        <v>1301</v>
      </c>
      <c r="D68" s="47">
        <f aca="true" t="shared" si="17" ref="D68:Q68">D12+D16+D20+D24+D28+D32</f>
        <v>9720316</v>
      </c>
      <c r="E68" s="47">
        <f t="shared" si="17"/>
        <v>14078</v>
      </c>
      <c r="F68" s="47">
        <f t="shared" si="17"/>
        <v>74619</v>
      </c>
      <c r="G68" s="47">
        <f t="shared" si="17"/>
        <v>3048992</v>
      </c>
      <c r="H68" s="47">
        <f t="shared" si="17"/>
        <v>0</v>
      </c>
      <c r="I68" s="47">
        <f t="shared" si="17"/>
        <v>14060700</v>
      </c>
      <c r="J68" s="47">
        <f t="shared" si="17"/>
        <v>628214</v>
      </c>
      <c r="K68" s="47">
        <f t="shared" si="17"/>
        <v>250975</v>
      </c>
      <c r="L68" s="47">
        <f t="shared" si="17"/>
        <v>2112809</v>
      </c>
      <c r="M68" s="47">
        <f t="shared" si="17"/>
        <v>415153</v>
      </c>
      <c r="N68" s="47">
        <f t="shared" si="17"/>
        <v>2309</v>
      </c>
      <c r="O68" s="47">
        <f t="shared" si="17"/>
        <v>2580</v>
      </c>
      <c r="P68" s="47">
        <f t="shared" si="17"/>
        <v>37493</v>
      </c>
      <c r="Q68" s="47">
        <f t="shared" si="17"/>
        <v>30368238</v>
      </c>
    </row>
    <row r="69" spans="3:17" s="6" customFormat="1" ht="11.25">
      <c r="C69" s="46" t="s">
        <v>234</v>
      </c>
      <c r="D69" s="47">
        <f aca="true" t="shared" si="18" ref="D69:Q69">D13+D14+D15+D17+D18+D19+D21+D22+D23+D25+D26+D27+D29+D30+D31+D33+D34+D35</f>
        <v>-9720316</v>
      </c>
      <c r="E69" s="47">
        <f t="shared" si="18"/>
        <v>-14078</v>
      </c>
      <c r="F69" s="47">
        <f t="shared" si="18"/>
        <v>-74619</v>
      </c>
      <c r="G69" s="47">
        <f t="shared" si="18"/>
        <v>-3048992</v>
      </c>
      <c r="H69" s="47">
        <f t="shared" si="18"/>
        <v>0</v>
      </c>
      <c r="I69" s="47">
        <f t="shared" si="18"/>
        <v>-14060700</v>
      </c>
      <c r="J69" s="47">
        <f t="shared" si="18"/>
        <v>-628214</v>
      </c>
      <c r="K69" s="47">
        <f t="shared" si="18"/>
        <v>-250975</v>
      </c>
      <c r="L69" s="47">
        <f t="shared" si="18"/>
        <v>-2112809</v>
      </c>
      <c r="M69" s="47">
        <f t="shared" si="18"/>
        <v>-415153</v>
      </c>
      <c r="N69" s="47">
        <f t="shared" si="18"/>
        <v>-2309</v>
      </c>
      <c r="O69" s="47">
        <f t="shared" si="18"/>
        <v>-2580</v>
      </c>
      <c r="P69" s="47">
        <f t="shared" si="18"/>
        <v>-37493</v>
      </c>
      <c r="Q69" s="47">
        <f t="shared" si="18"/>
        <v>-30368238</v>
      </c>
    </row>
    <row r="70" spans="3:17" s="6" customFormat="1" ht="11.25">
      <c r="C70" s="46" t="s">
        <v>248</v>
      </c>
      <c r="D70" s="47">
        <f aca="true" t="shared" si="19" ref="D70:Q70">D68+D69</f>
        <v>0</v>
      </c>
      <c r="E70" s="47">
        <f t="shared" si="19"/>
        <v>0</v>
      </c>
      <c r="F70" s="47">
        <f t="shared" si="19"/>
        <v>0</v>
      </c>
      <c r="G70" s="47">
        <f t="shared" si="19"/>
        <v>0</v>
      </c>
      <c r="H70" s="47">
        <f t="shared" si="19"/>
        <v>0</v>
      </c>
      <c r="I70" s="47">
        <f t="shared" si="19"/>
        <v>0</v>
      </c>
      <c r="J70" s="47">
        <f t="shared" si="19"/>
        <v>0</v>
      </c>
      <c r="K70" s="47">
        <f t="shared" si="19"/>
        <v>0</v>
      </c>
      <c r="L70" s="47">
        <f t="shared" si="19"/>
        <v>0</v>
      </c>
      <c r="M70" s="47">
        <f t="shared" si="19"/>
        <v>0</v>
      </c>
      <c r="N70" s="47">
        <f t="shared" si="19"/>
        <v>0</v>
      </c>
      <c r="O70" s="47">
        <f t="shared" si="19"/>
        <v>0</v>
      </c>
      <c r="P70" s="47">
        <f t="shared" si="19"/>
        <v>0</v>
      </c>
      <c r="Q70" s="47">
        <f t="shared" si="19"/>
        <v>0</v>
      </c>
    </row>
    <row r="71" spans="3:17" s="79" customFormat="1" ht="11.25">
      <c r="C71" s="80"/>
      <c r="D71" s="60"/>
      <c r="E71" s="60"/>
      <c r="F71" s="60"/>
      <c r="G71" s="60"/>
      <c r="H71" s="60"/>
      <c r="I71" s="60"/>
      <c r="J71" s="60"/>
      <c r="K71" s="60"/>
      <c r="L71" s="60"/>
      <c r="M71" s="60"/>
      <c r="N71" s="60"/>
      <c r="O71" s="60"/>
      <c r="P71" s="60"/>
      <c r="Q71" s="60"/>
    </row>
    <row r="72" spans="3:17" s="6" customFormat="1" ht="11.25">
      <c r="C72" s="46" t="s">
        <v>1301</v>
      </c>
      <c r="D72" s="58">
        <f aca="true" t="shared" si="20" ref="D72:Q72">D37+D38+D39+D41+D42+D43+D45+D46+D47+D49+D50+D51+D53+D54+D55+D57+D58+D59+D61+D62+D63</f>
        <v>9963302</v>
      </c>
      <c r="E72" s="58">
        <f t="shared" si="20"/>
        <v>23260</v>
      </c>
      <c r="F72" s="58">
        <f t="shared" si="20"/>
        <v>74619</v>
      </c>
      <c r="G72" s="58">
        <f t="shared" si="20"/>
        <v>3046581</v>
      </c>
      <c r="H72" s="58">
        <f t="shared" si="20"/>
        <v>8847</v>
      </c>
      <c r="I72" s="58">
        <f t="shared" si="20"/>
        <v>14065476</v>
      </c>
      <c r="J72" s="58">
        <f t="shared" si="20"/>
        <v>385890</v>
      </c>
      <c r="K72" s="58">
        <f t="shared" si="20"/>
        <v>531148</v>
      </c>
      <c r="L72" s="58">
        <f t="shared" si="20"/>
        <v>1832659</v>
      </c>
      <c r="M72" s="58">
        <f t="shared" si="20"/>
        <v>399861</v>
      </c>
      <c r="N72" s="58">
        <f t="shared" si="20"/>
        <v>4889</v>
      </c>
      <c r="O72" s="58">
        <f t="shared" si="20"/>
        <v>0</v>
      </c>
      <c r="P72" s="58">
        <f t="shared" si="20"/>
        <v>31706</v>
      </c>
      <c r="Q72" s="58">
        <f t="shared" si="20"/>
        <v>30368238</v>
      </c>
    </row>
    <row r="73" spans="3:17" s="6" customFormat="1" ht="11.25">
      <c r="C73" s="46" t="s">
        <v>234</v>
      </c>
      <c r="D73" s="58">
        <f aca="true" t="shared" si="21" ref="D73:Q73">D40+D44+D48+D52+D56+D60+D64</f>
        <v>-9963302</v>
      </c>
      <c r="E73" s="58">
        <f t="shared" si="21"/>
        <v>-23260</v>
      </c>
      <c r="F73" s="58">
        <f t="shared" si="21"/>
        <v>-74619</v>
      </c>
      <c r="G73" s="58">
        <f t="shared" si="21"/>
        <v>-3046581</v>
      </c>
      <c r="H73" s="58">
        <f t="shared" si="21"/>
        <v>-8847</v>
      </c>
      <c r="I73" s="58">
        <f t="shared" si="21"/>
        <v>-14065476</v>
      </c>
      <c r="J73" s="58">
        <f t="shared" si="21"/>
        <v>-385890</v>
      </c>
      <c r="K73" s="58">
        <f t="shared" si="21"/>
        <v>-531148</v>
      </c>
      <c r="L73" s="58">
        <f t="shared" si="21"/>
        <v>-1832659</v>
      </c>
      <c r="M73" s="58">
        <f t="shared" si="21"/>
        <v>-399861</v>
      </c>
      <c r="N73" s="58">
        <f t="shared" si="21"/>
        <v>-4889</v>
      </c>
      <c r="O73" s="58">
        <f t="shared" si="21"/>
        <v>0</v>
      </c>
      <c r="P73" s="58">
        <f t="shared" si="21"/>
        <v>-31706</v>
      </c>
      <c r="Q73" s="58">
        <f t="shared" si="21"/>
        <v>-30368238</v>
      </c>
    </row>
    <row r="74" spans="3:17" s="6" customFormat="1" ht="11.25">
      <c r="C74" s="46" t="s">
        <v>248</v>
      </c>
      <c r="D74" s="58">
        <f aca="true" t="shared" si="22" ref="D74:Q74">D72+D73</f>
        <v>0</v>
      </c>
      <c r="E74" s="58">
        <f t="shared" si="22"/>
        <v>0</v>
      </c>
      <c r="F74" s="58">
        <f t="shared" si="22"/>
        <v>0</v>
      </c>
      <c r="G74" s="58">
        <f t="shared" si="22"/>
        <v>0</v>
      </c>
      <c r="H74" s="58">
        <f t="shared" si="22"/>
        <v>0</v>
      </c>
      <c r="I74" s="58">
        <f t="shared" si="22"/>
        <v>0</v>
      </c>
      <c r="J74" s="58">
        <f t="shared" si="22"/>
        <v>0</v>
      </c>
      <c r="K74" s="58">
        <f t="shared" si="22"/>
        <v>0</v>
      </c>
      <c r="L74" s="58">
        <f t="shared" si="22"/>
        <v>0</v>
      </c>
      <c r="M74" s="58">
        <f t="shared" si="22"/>
        <v>0</v>
      </c>
      <c r="N74" s="58">
        <f t="shared" si="22"/>
        <v>0</v>
      </c>
      <c r="O74" s="58">
        <f t="shared" si="22"/>
        <v>0</v>
      </c>
      <c r="P74" s="58">
        <f t="shared" si="22"/>
        <v>0</v>
      </c>
      <c r="Q74" s="58">
        <f t="shared" si="22"/>
        <v>0</v>
      </c>
    </row>
    <row r="75" spans="4:17" s="6" customFormat="1" ht="11.25">
      <c r="D75" s="5"/>
      <c r="E75" s="5"/>
      <c r="F75" s="5"/>
      <c r="G75" s="5"/>
      <c r="H75" s="5"/>
      <c r="I75" s="5"/>
      <c r="J75" s="5"/>
      <c r="K75" s="5"/>
      <c r="L75" s="5"/>
      <c r="M75" s="5"/>
      <c r="N75" s="5"/>
      <c r="O75" s="5"/>
      <c r="P75" s="5"/>
      <c r="Q75" s="5"/>
    </row>
    <row r="76" spans="3:17" s="6" customFormat="1" ht="11.25">
      <c r="C76" s="46" t="s">
        <v>192</v>
      </c>
      <c r="D76" s="49">
        <v>19683618</v>
      </c>
      <c r="E76" s="49">
        <v>37338</v>
      </c>
      <c r="F76" s="49">
        <v>149238</v>
      </c>
      <c r="G76" s="49">
        <v>6095573</v>
      </c>
      <c r="H76" s="49">
        <v>8847</v>
      </c>
      <c r="I76" s="49">
        <v>28126176</v>
      </c>
      <c r="J76" s="49">
        <v>1014104</v>
      </c>
      <c r="K76" s="49">
        <v>782123</v>
      </c>
      <c r="L76" s="49">
        <v>3945468</v>
      </c>
      <c r="M76" s="49">
        <v>815014</v>
      </c>
      <c r="N76" s="49">
        <v>7198</v>
      </c>
      <c r="O76" s="49">
        <v>2580</v>
      </c>
      <c r="P76" s="49">
        <v>69199</v>
      </c>
      <c r="Q76" s="49"/>
    </row>
    <row r="77" spans="3:17" s="6" customFormat="1" ht="11.25">
      <c r="C77" s="46" t="s">
        <v>248</v>
      </c>
      <c r="D77" s="49">
        <f aca="true" t="shared" si="23" ref="D77:P77">(D68+D72)-D76</f>
        <v>0</v>
      </c>
      <c r="E77" s="49">
        <f t="shared" si="23"/>
        <v>0</v>
      </c>
      <c r="F77" s="49">
        <f t="shared" si="23"/>
        <v>0</v>
      </c>
      <c r="G77" s="49">
        <f t="shared" si="23"/>
        <v>0</v>
      </c>
      <c r="H77" s="49">
        <f t="shared" si="23"/>
        <v>0</v>
      </c>
      <c r="I77" s="49">
        <f t="shared" si="23"/>
        <v>0</v>
      </c>
      <c r="J77" s="49">
        <f t="shared" si="23"/>
        <v>0</v>
      </c>
      <c r="K77" s="49">
        <f t="shared" si="23"/>
        <v>0</v>
      </c>
      <c r="L77" s="49">
        <f t="shared" si="23"/>
        <v>0</v>
      </c>
      <c r="M77" s="49">
        <f t="shared" si="23"/>
        <v>0</v>
      </c>
      <c r="N77" s="49">
        <f t="shared" si="23"/>
        <v>0</v>
      </c>
      <c r="O77" s="49">
        <f t="shared" si="23"/>
        <v>0</v>
      </c>
      <c r="P77" s="49">
        <f t="shared" si="23"/>
        <v>0</v>
      </c>
      <c r="Q77" s="49"/>
    </row>
    <row r="78" spans="4:17" s="55" customFormat="1" ht="12.75">
      <c r="D78" s="56"/>
      <c r="E78" s="56"/>
      <c r="F78" s="56"/>
      <c r="G78" s="56"/>
      <c r="H78" s="56"/>
      <c r="I78" s="56"/>
      <c r="J78" s="56"/>
      <c r="K78" s="56"/>
      <c r="L78" s="56"/>
      <c r="M78" s="56"/>
      <c r="N78" s="56"/>
      <c r="O78" s="56"/>
      <c r="P78" s="56"/>
      <c r="Q78" s="56"/>
    </row>
  </sheetData>
  <mergeCells count="53">
    <mergeCell ref="A8:C8"/>
    <mergeCell ref="A12:C12"/>
    <mergeCell ref="B13:C13"/>
    <mergeCell ref="B14:C14"/>
    <mergeCell ref="B15:C15"/>
    <mergeCell ref="A16:C16"/>
    <mergeCell ref="B17:C17"/>
    <mergeCell ref="B18:C18"/>
    <mergeCell ref="B19:C19"/>
    <mergeCell ref="A20:C20"/>
    <mergeCell ref="B21:C21"/>
    <mergeCell ref="B22:C22"/>
    <mergeCell ref="B23:C23"/>
    <mergeCell ref="A24:C24"/>
    <mergeCell ref="B25:C25"/>
    <mergeCell ref="B26:C26"/>
    <mergeCell ref="B27:C27"/>
    <mergeCell ref="A28:C28"/>
    <mergeCell ref="B29:C29"/>
    <mergeCell ref="B30:C30"/>
    <mergeCell ref="B31:C31"/>
    <mergeCell ref="A32:C32"/>
    <mergeCell ref="B33:C33"/>
    <mergeCell ref="B34:C34"/>
    <mergeCell ref="B35:C35"/>
    <mergeCell ref="A37:C37"/>
    <mergeCell ref="A38:C38"/>
    <mergeCell ref="A39:C39"/>
    <mergeCell ref="B40:C40"/>
    <mergeCell ref="A41:C41"/>
    <mergeCell ref="A42:C42"/>
    <mergeCell ref="A43:C43"/>
    <mergeCell ref="B44:C44"/>
    <mergeCell ref="A45:C45"/>
    <mergeCell ref="A46:C46"/>
    <mergeCell ref="A47:C47"/>
    <mergeCell ref="B48:C48"/>
    <mergeCell ref="A49:C49"/>
    <mergeCell ref="A50:C50"/>
    <mergeCell ref="A51:C51"/>
    <mergeCell ref="B52:C52"/>
    <mergeCell ref="A53:C53"/>
    <mergeCell ref="A54:C54"/>
    <mergeCell ref="A55:C55"/>
    <mergeCell ref="B56:C56"/>
    <mergeCell ref="A57:C57"/>
    <mergeCell ref="A58:C58"/>
    <mergeCell ref="A59:C59"/>
    <mergeCell ref="B64:C64"/>
    <mergeCell ref="B60:C60"/>
    <mergeCell ref="A61:C61"/>
    <mergeCell ref="A62:C62"/>
    <mergeCell ref="A63:C63"/>
  </mergeCells>
  <printOptions/>
  <pageMargins left="0.25" right="0" top="0.5" bottom="0.5" header="0.5" footer="0.17"/>
  <pageSetup firstPageNumber="1" useFirstPageNumber="1" fitToHeight="0" fitToWidth="1" horizontalDpi="300" verticalDpi="300" orientation="landscape" paperSize="5" scale="66" r:id="rId1"/>
  <headerFooter alignWithMargins="0">
    <oddFooter>&amp;L&amp;8 06/12/02&amp;R&amp;8Attachment 10, Page &amp;P of 3</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V40"/>
  <sheetViews>
    <sheetView workbookViewId="0" topLeftCell="A2">
      <selection activeCell="A2" sqref="A2"/>
    </sheetView>
  </sheetViews>
  <sheetFormatPr defaultColWidth="9.33203125" defaultRowHeight="12.75"/>
  <cols>
    <col min="1" max="1" width="6.5" style="3" customWidth="1"/>
    <col min="2" max="2" width="7.66015625" style="3" customWidth="1"/>
    <col min="3" max="3" width="59.33203125" style="3" customWidth="1"/>
    <col min="4" max="4" width="18.33203125" style="2" bestFit="1" customWidth="1"/>
    <col min="5" max="5" width="16" style="2" bestFit="1" customWidth="1"/>
    <col min="6" max="7" width="17.16015625" style="2" bestFit="1" customWidth="1"/>
    <col min="8" max="8" width="16" style="2" bestFit="1" customWidth="1"/>
    <col min="9" max="9" width="17.16015625" style="2" bestFit="1" customWidth="1"/>
    <col min="10" max="10" width="16.33203125" style="2" bestFit="1" customWidth="1"/>
    <col min="11" max="11" width="16" style="2" bestFit="1" customWidth="1"/>
    <col min="12" max="12" width="14.5" style="2" customWidth="1"/>
    <col min="13" max="13" width="17.16015625" style="2" bestFit="1" customWidth="1"/>
    <col min="14" max="14" width="10.5" style="2" bestFit="1" customWidth="1"/>
    <col min="15" max="15" width="16" style="2" bestFit="1" customWidth="1"/>
    <col min="16" max="16" width="8.66015625" style="2" bestFit="1" customWidth="1"/>
    <col min="17" max="17" width="16.33203125" style="2" bestFit="1" customWidth="1"/>
    <col min="18" max="18" width="12.66015625" style="2" customWidth="1"/>
    <col min="19" max="19" width="17.16015625" style="2" bestFit="1" customWidth="1"/>
    <col min="20" max="20" width="13" style="2" bestFit="1" customWidth="1"/>
    <col min="21" max="21" width="18.33203125" style="2" bestFit="1" customWidth="1"/>
    <col min="22" max="22" width="13.16015625" style="3" customWidth="1"/>
    <col min="23" max="16384" width="9.33203125" style="3" customWidth="1"/>
  </cols>
  <sheetData>
    <row r="1" spans="1:3" ht="15" hidden="1">
      <c r="A1" s="1" t="s">
        <v>275</v>
      </c>
      <c r="B1" s="1"/>
      <c r="C1" s="1"/>
    </row>
    <row r="2" spans="1:3" ht="15">
      <c r="A2" s="1" t="s">
        <v>276</v>
      </c>
      <c r="B2" s="1"/>
      <c r="C2" s="1"/>
    </row>
    <row r="3" spans="1:21" s="6" customFormat="1" ht="11.25">
      <c r="A3" s="4" t="s">
        <v>277</v>
      </c>
      <c r="B3" s="4"/>
      <c r="C3" s="4"/>
      <c r="D3" s="5"/>
      <c r="E3" s="5"/>
      <c r="F3" s="5"/>
      <c r="G3" s="5"/>
      <c r="H3" s="5"/>
      <c r="I3" s="5"/>
      <c r="J3" s="5"/>
      <c r="K3" s="5"/>
      <c r="L3" s="5"/>
      <c r="M3" s="5"/>
      <c r="N3" s="5"/>
      <c r="O3" s="5"/>
      <c r="P3" s="5"/>
      <c r="Q3" s="5"/>
      <c r="R3" s="5"/>
      <c r="S3" s="5"/>
      <c r="T3" s="5"/>
      <c r="U3" s="5"/>
    </row>
    <row r="4" spans="1:3" ht="15" hidden="1">
      <c r="A4" s="1" t="s">
        <v>278</v>
      </c>
      <c r="B4" s="1"/>
      <c r="C4" s="1"/>
    </row>
    <row r="7" spans="1:21" s="12" customFormat="1" ht="28.5">
      <c r="A7" s="245" t="s">
        <v>173</v>
      </c>
      <c r="B7" s="246"/>
      <c r="C7" s="246"/>
      <c r="D7" s="81" t="s">
        <v>174</v>
      </c>
      <c r="E7" s="81" t="s">
        <v>175</v>
      </c>
      <c r="F7" s="10" t="s">
        <v>176</v>
      </c>
      <c r="G7" s="10" t="s">
        <v>177</v>
      </c>
      <c r="H7" s="10" t="s">
        <v>178</v>
      </c>
      <c r="I7" s="10" t="s">
        <v>179</v>
      </c>
      <c r="J7" s="81" t="s">
        <v>255</v>
      </c>
      <c r="K7" s="10" t="s">
        <v>181</v>
      </c>
      <c r="L7" s="10" t="s">
        <v>279</v>
      </c>
      <c r="M7" s="10" t="s">
        <v>182</v>
      </c>
      <c r="N7" s="10" t="s">
        <v>280</v>
      </c>
      <c r="O7" s="10" t="s">
        <v>183</v>
      </c>
      <c r="P7" s="10" t="s">
        <v>281</v>
      </c>
      <c r="Q7" s="10" t="s">
        <v>184</v>
      </c>
      <c r="R7" s="10" t="s">
        <v>198</v>
      </c>
      <c r="S7" s="10" t="s">
        <v>185</v>
      </c>
      <c r="T7" s="10" t="s">
        <v>282</v>
      </c>
      <c r="U7" s="11" t="s">
        <v>186</v>
      </c>
    </row>
    <row r="8" spans="1:21" ht="4.5" customHeight="1">
      <c r="A8" s="13"/>
      <c r="B8" s="14"/>
      <c r="C8" s="15"/>
      <c r="D8" s="82"/>
      <c r="E8" s="82"/>
      <c r="F8" s="16"/>
      <c r="G8" s="16"/>
      <c r="H8" s="16"/>
      <c r="I8" s="16"/>
      <c r="J8" s="82"/>
      <c r="K8" s="16"/>
      <c r="L8" s="16"/>
      <c r="M8" s="16"/>
      <c r="N8" s="16"/>
      <c r="O8" s="16"/>
      <c r="P8" s="16"/>
      <c r="Q8" s="16"/>
      <c r="R8" s="16"/>
      <c r="S8" s="16"/>
      <c r="T8" s="16"/>
      <c r="U8" s="16"/>
    </row>
    <row r="9" spans="1:21" ht="15">
      <c r="A9" s="17" t="s">
        <v>283</v>
      </c>
      <c r="B9" s="18"/>
      <c r="C9" s="19"/>
      <c r="D9" s="83"/>
      <c r="E9" s="83"/>
      <c r="F9" s="20"/>
      <c r="G9" s="20"/>
      <c r="H9" s="20"/>
      <c r="I9" s="20"/>
      <c r="J9" s="83"/>
      <c r="K9" s="20"/>
      <c r="L9" s="20"/>
      <c r="M9" s="20"/>
      <c r="N9" s="20"/>
      <c r="O9" s="20"/>
      <c r="P9" s="20"/>
      <c r="Q9" s="20"/>
      <c r="R9" s="20"/>
      <c r="S9" s="20"/>
      <c r="T9" s="20"/>
      <c r="U9" s="20"/>
    </row>
    <row r="10" spans="1:21" ht="4.5" customHeight="1">
      <c r="A10" s="21"/>
      <c r="B10" s="22"/>
      <c r="C10" s="23"/>
      <c r="D10" s="83"/>
      <c r="E10" s="83"/>
      <c r="F10" s="20"/>
      <c r="G10" s="20"/>
      <c r="H10" s="20"/>
      <c r="I10" s="20"/>
      <c r="J10" s="83"/>
      <c r="K10" s="20"/>
      <c r="L10" s="20"/>
      <c r="M10" s="20"/>
      <c r="N10" s="20"/>
      <c r="O10" s="20"/>
      <c r="P10" s="20"/>
      <c r="Q10" s="20"/>
      <c r="R10" s="20"/>
      <c r="S10" s="20"/>
      <c r="T10" s="20"/>
      <c r="U10" s="20"/>
    </row>
    <row r="11" spans="1:22" ht="30" customHeight="1">
      <c r="A11" s="259" t="s">
        <v>284</v>
      </c>
      <c r="B11" s="260"/>
      <c r="C11" s="261"/>
      <c r="D11" s="71">
        <v>96197390.64</v>
      </c>
      <c r="E11" s="71">
        <v>1184161.42</v>
      </c>
      <c r="F11" s="27">
        <v>74632055.15</v>
      </c>
      <c r="G11" s="27">
        <v>44554187.63000001</v>
      </c>
      <c r="H11" s="27">
        <v>2811332.75</v>
      </c>
      <c r="I11" s="27">
        <v>58439902.68</v>
      </c>
      <c r="J11" s="71">
        <v>16809309.37</v>
      </c>
      <c r="K11" s="27">
        <v>5727649.85</v>
      </c>
      <c r="L11" s="27">
        <v>29579.68</v>
      </c>
      <c r="M11" s="27">
        <v>23610229.47</v>
      </c>
      <c r="N11" s="27">
        <v>0</v>
      </c>
      <c r="O11" s="27">
        <v>8202337.0200000005</v>
      </c>
      <c r="P11" s="27">
        <v>0</v>
      </c>
      <c r="Q11" s="27">
        <v>16643584.059999999</v>
      </c>
      <c r="R11" s="27">
        <v>0</v>
      </c>
      <c r="S11" s="27">
        <v>24037992.380000003</v>
      </c>
      <c r="T11" s="27">
        <v>0</v>
      </c>
      <c r="U11" s="27">
        <v>372879712.1000001</v>
      </c>
      <c r="V11" s="84"/>
    </row>
    <row r="12" spans="1:22" ht="30" customHeight="1">
      <c r="A12" s="75"/>
      <c r="B12" s="247" t="s">
        <v>285</v>
      </c>
      <c r="C12" s="270"/>
      <c r="D12" s="71">
        <v>0</v>
      </c>
      <c r="E12" s="71">
        <v>0</v>
      </c>
      <c r="F12" s="27">
        <v>0</v>
      </c>
      <c r="G12" s="27">
        <v>0</v>
      </c>
      <c r="H12" s="27">
        <v>0</v>
      </c>
      <c r="I12" s="27">
        <v>0</v>
      </c>
      <c r="J12" s="71">
        <v>0</v>
      </c>
      <c r="K12" s="27">
        <v>0</v>
      </c>
      <c r="L12" s="27">
        <v>0</v>
      </c>
      <c r="M12" s="27">
        <v>0</v>
      </c>
      <c r="N12" s="27">
        <v>0</v>
      </c>
      <c r="O12" s="27">
        <v>0</v>
      </c>
      <c r="P12" s="27">
        <v>0</v>
      </c>
      <c r="Q12" s="27">
        <v>0</v>
      </c>
      <c r="R12" s="27">
        <v>0</v>
      </c>
      <c r="S12" s="27">
        <v>0</v>
      </c>
      <c r="T12" s="27">
        <v>0</v>
      </c>
      <c r="U12" s="27"/>
      <c r="V12" s="84"/>
    </row>
    <row r="13" spans="1:22" ht="24.75" customHeight="1">
      <c r="A13" s="85"/>
      <c r="B13" s="247" t="s">
        <v>286</v>
      </c>
      <c r="C13" s="248"/>
      <c r="D13" s="71">
        <v>-5558.17</v>
      </c>
      <c r="E13" s="71">
        <v>-113221.32</v>
      </c>
      <c r="F13" s="27">
        <v>0</v>
      </c>
      <c r="G13" s="27">
        <v>-2243.28</v>
      </c>
      <c r="H13" s="27">
        <v>-61707.3</v>
      </c>
      <c r="I13" s="27">
        <v>0</v>
      </c>
      <c r="J13" s="71">
        <v>-2146528.6</v>
      </c>
      <c r="K13" s="27">
        <v>-109103.93</v>
      </c>
      <c r="L13" s="27">
        <v>-22311.48</v>
      </c>
      <c r="M13" s="27">
        <v>0</v>
      </c>
      <c r="N13" s="27">
        <v>0</v>
      </c>
      <c r="O13" s="27">
        <v>0</v>
      </c>
      <c r="P13" s="27">
        <v>0</v>
      </c>
      <c r="Q13" s="27">
        <v>0</v>
      </c>
      <c r="R13" s="27">
        <v>0</v>
      </c>
      <c r="S13" s="27">
        <v>0</v>
      </c>
      <c r="T13" s="27">
        <v>0</v>
      </c>
      <c r="U13" s="39">
        <v>-2460674.08</v>
      </c>
      <c r="V13" s="84"/>
    </row>
    <row r="14" spans="1:22" ht="24.75" customHeight="1">
      <c r="A14" s="85"/>
      <c r="B14" s="247" t="s">
        <v>287</v>
      </c>
      <c r="C14" s="248"/>
      <c r="D14" s="71">
        <v>0</v>
      </c>
      <c r="E14" s="71">
        <v>-78721.95</v>
      </c>
      <c r="F14" s="27">
        <v>0</v>
      </c>
      <c r="G14" s="27">
        <v>-4532675.5</v>
      </c>
      <c r="H14" s="27">
        <v>0</v>
      </c>
      <c r="I14" s="27">
        <v>0</v>
      </c>
      <c r="J14" s="71">
        <v>-276799.59</v>
      </c>
      <c r="K14" s="27">
        <v>-459992.59</v>
      </c>
      <c r="L14" s="27">
        <v>0</v>
      </c>
      <c r="M14" s="27">
        <v>-2502730.41</v>
      </c>
      <c r="N14" s="27">
        <v>0</v>
      </c>
      <c r="O14" s="27">
        <v>0</v>
      </c>
      <c r="P14" s="27">
        <v>0</v>
      </c>
      <c r="Q14" s="27">
        <v>-5158479.7</v>
      </c>
      <c r="R14" s="27">
        <v>0</v>
      </c>
      <c r="S14" s="27">
        <v>-1781677.1</v>
      </c>
      <c r="T14" s="27">
        <v>0</v>
      </c>
      <c r="U14" s="39">
        <v>-14791076.84</v>
      </c>
      <c r="V14" s="84"/>
    </row>
    <row r="15" spans="1:22" ht="24.75" customHeight="1">
      <c r="A15" s="85"/>
      <c r="B15" s="247" t="s">
        <v>288</v>
      </c>
      <c r="C15" s="248"/>
      <c r="D15" s="71">
        <v>-31771310.22</v>
      </c>
      <c r="E15" s="71">
        <v>-46161.12</v>
      </c>
      <c r="F15" s="27">
        <v>0</v>
      </c>
      <c r="G15" s="27">
        <v>-305125.26</v>
      </c>
      <c r="H15" s="27">
        <v>0</v>
      </c>
      <c r="I15" s="27">
        <v>-3571562.29</v>
      </c>
      <c r="J15" s="71">
        <v>-26408.7</v>
      </c>
      <c r="K15" s="27">
        <v>0</v>
      </c>
      <c r="L15" s="27">
        <v>0</v>
      </c>
      <c r="M15" s="27">
        <v>0</v>
      </c>
      <c r="N15" s="27">
        <v>0</v>
      </c>
      <c r="O15" s="27">
        <v>0</v>
      </c>
      <c r="P15" s="27">
        <v>0</v>
      </c>
      <c r="Q15" s="27">
        <v>-418090.58</v>
      </c>
      <c r="R15" s="27">
        <v>0</v>
      </c>
      <c r="S15" s="27">
        <v>0</v>
      </c>
      <c r="T15" s="27">
        <v>0</v>
      </c>
      <c r="U15" s="39">
        <v>-36138658.17</v>
      </c>
      <c r="V15" s="84"/>
    </row>
    <row r="16" spans="1:22" ht="30" customHeight="1">
      <c r="A16" s="85"/>
      <c r="B16" s="247" t="s">
        <v>289</v>
      </c>
      <c r="C16" s="248"/>
      <c r="D16" s="71">
        <v>-20534086.96</v>
      </c>
      <c r="E16" s="71">
        <v>-331325.64</v>
      </c>
      <c r="F16" s="27">
        <v>0</v>
      </c>
      <c r="G16" s="27">
        <v>-7421680.63</v>
      </c>
      <c r="H16" s="27">
        <v>-741251.03</v>
      </c>
      <c r="I16" s="27">
        <v>0</v>
      </c>
      <c r="J16" s="71">
        <v>-5111606.95</v>
      </c>
      <c r="K16" s="27">
        <v>-664195.92</v>
      </c>
      <c r="L16" s="27">
        <v>0</v>
      </c>
      <c r="M16" s="27">
        <v>0</v>
      </c>
      <c r="N16" s="27">
        <v>0</v>
      </c>
      <c r="O16" s="27">
        <v>-329479.16</v>
      </c>
      <c r="P16" s="27">
        <v>0</v>
      </c>
      <c r="Q16" s="27">
        <v>-2264551.38</v>
      </c>
      <c r="R16" s="27">
        <v>0</v>
      </c>
      <c r="S16" s="27">
        <v>-2199641.93</v>
      </c>
      <c r="T16" s="27">
        <v>0</v>
      </c>
      <c r="U16" s="39">
        <v>-39597819.6</v>
      </c>
      <c r="V16" s="84"/>
    </row>
    <row r="17" spans="1:22" ht="24.75" customHeight="1">
      <c r="A17" s="85"/>
      <c r="B17" s="247" t="s">
        <v>290</v>
      </c>
      <c r="C17" s="248"/>
      <c r="D17" s="71">
        <v>0</v>
      </c>
      <c r="E17" s="71">
        <v>-69639.85</v>
      </c>
      <c r="F17" s="27">
        <v>-61663836.550000004</v>
      </c>
      <c r="G17" s="27">
        <v>-17624468.17</v>
      </c>
      <c r="H17" s="27">
        <v>-554426.48</v>
      </c>
      <c r="I17" s="27">
        <v>-33616266.54</v>
      </c>
      <c r="J17" s="71">
        <v>-7197341.98</v>
      </c>
      <c r="K17" s="27">
        <v>-1416728.59</v>
      </c>
      <c r="L17" s="27">
        <v>-7268.2</v>
      </c>
      <c r="M17" s="27">
        <v>-12628208.599999998</v>
      </c>
      <c r="N17" s="27">
        <v>0</v>
      </c>
      <c r="O17" s="27">
        <v>-7659248.5</v>
      </c>
      <c r="P17" s="27">
        <v>0</v>
      </c>
      <c r="Q17" s="27">
        <v>-5250178.19</v>
      </c>
      <c r="R17" s="27">
        <v>0</v>
      </c>
      <c r="S17" s="27">
        <v>-7003620.84</v>
      </c>
      <c r="T17" s="27">
        <v>0</v>
      </c>
      <c r="U17" s="39">
        <v>-154691232.49</v>
      </c>
      <c r="V17" s="84"/>
    </row>
    <row r="18" spans="1:22" ht="24.75" customHeight="1">
      <c r="A18" s="85"/>
      <c r="B18" s="247" t="s">
        <v>291</v>
      </c>
      <c r="C18" s="248"/>
      <c r="D18" s="71">
        <v>-42978980.85</v>
      </c>
      <c r="E18" s="71">
        <v>-469903.65</v>
      </c>
      <c r="F18" s="27">
        <v>-12968218.6</v>
      </c>
      <c r="G18" s="27">
        <v>-14177473.84</v>
      </c>
      <c r="H18" s="27">
        <v>-1269828.97</v>
      </c>
      <c r="I18" s="27">
        <v>-8945191.68</v>
      </c>
      <c r="J18" s="71">
        <v>-321740.31</v>
      </c>
      <c r="K18" s="27">
        <v>-2159939.48</v>
      </c>
      <c r="L18" s="27">
        <v>0</v>
      </c>
      <c r="M18" s="27">
        <v>-8479290.46</v>
      </c>
      <c r="N18" s="27">
        <v>0</v>
      </c>
      <c r="O18" s="27">
        <v>-163023.08</v>
      </c>
      <c r="P18" s="27">
        <v>0</v>
      </c>
      <c r="Q18" s="27">
        <v>-3430963.26</v>
      </c>
      <c r="R18" s="27">
        <v>0</v>
      </c>
      <c r="S18" s="27">
        <v>-12242847.05</v>
      </c>
      <c r="T18" s="27">
        <v>0</v>
      </c>
      <c r="U18" s="39">
        <v>-107607401.23</v>
      </c>
      <c r="V18" s="84"/>
    </row>
    <row r="19" spans="1:22" ht="30" customHeight="1">
      <c r="A19" s="85"/>
      <c r="B19" s="247" t="s">
        <v>292</v>
      </c>
      <c r="C19" s="248"/>
      <c r="D19" s="71">
        <v>-907454.44</v>
      </c>
      <c r="E19" s="71">
        <v>-75187.89</v>
      </c>
      <c r="F19" s="27">
        <v>0</v>
      </c>
      <c r="G19" s="27">
        <v>-490520.95</v>
      </c>
      <c r="H19" s="27">
        <v>-184118.97</v>
      </c>
      <c r="I19" s="27">
        <v>-12306882.17</v>
      </c>
      <c r="J19" s="71">
        <v>-1728883.24</v>
      </c>
      <c r="K19" s="27">
        <v>-917689.34</v>
      </c>
      <c r="L19" s="27">
        <v>0</v>
      </c>
      <c r="M19" s="27">
        <v>0</v>
      </c>
      <c r="N19" s="27">
        <v>0</v>
      </c>
      <c r="O19" s="27">
        <v>-50586.28</v>
      </c>
      <c r="P19" s="27">
        <v>0</v>
      </c>
      <c r="Q19" s="27">
        <v>-121320.95</v>
      </c>
      <c r="R19" s="27">
        <v>0</v>
      </c>
      <c r="S19" s="27">
        <v>-810205.46</v>
      </c>
      <c r="T19" s="27">
        <v>0</v>
      </c>
      <c r="U19" s="39">
        <v>-17592849.69</v>
      </c>
      <c r="V19" s="84"/>
    </row>
    <row r="20" spans="1:21" s="22" customFormat="1" ht="4.5" customHeight="1">
      <c r="A20" s="86"/>
      <c r="B20" s="87"/>
      <c r="C20" s="87"/>
      <c r="D20" s="88"/>
      <c r="E20" s="88"/>
      <c r="F20" s="89"/>
      <c r="G20" s="89"/>
      <c r="H20" s="89"/>
      <c r="I20" s="89"/>
      <c r="J20" s="88"/>
      <c r="K20" s="89"/>
      <c r="L20" s="89"/>
      <c r="M20" s="89"/>
      <c r="N20" s="89"/>
      <c r="O20" s="89"/>
      <c r="P20" s="89"/>
      <c r="Q20" s="89"/>
      <c r="R20" s="89"/>
      <c r="S20" s="89"/>
      <c r="T20" s="89"/>
      <c r="U20" s="89"/>
    </row>
    <row r="21" spans="1:21" ht="15">
      <c r="A21" s="17" t="s">
        <v>293</v>
      </c>
      <c r="B21" s="90"/>
      <c r="C21" s="91"/>
      <c r="D21" s="92"/>
      <c r="E21" s="92"/>
      <c r="F21" s="63"/>
      <c r="G21" s="63"/>
      <c r="H21" s="63"/>
      <c r="I21" s="63"/>
      <c r="J21" s="92"/>
      <c r="K21" s="63"/>
      <c r="L21" s="63"/>
      <c r="M21" s="63"/>
      <c r="N21" s="63"/>
      <c r="O21" s="63"/>
      <c r="P21" s="63"/>
      <c r="Q21" s="63"/>
      <c r="R21" s="63"/>
      <c r="S21" s="63"/>
      <c r="T21" s="63"/>
      <c r="U21" s="63"/>
    </row>
    <row r="22" spans="1:21" ht="4.5" customHeight="1">
      <c r="A22" s="93"/>
      <c r="B22" s="94"/>
      <c r="C22" s="95"/>
      <c r="D22" s="92"/>
      <c r="E22" s="92"/>
      <c r="F22" s="63"/>
      <c r="G22" s="63"/>
      <c r="H22" s="63"/>
      <c r="I22" s="63"/>
      <c r="J22" s="92"/>
      <c r="K22" s="63"/>
      <c r="L22" s="63"/>
      <c r="M22" s="63"/>
      <c r="N22" s="63"/>
      <c r="O22" s="63"/>
      <c r="P22" s="63"/>
      <c r="Q22" s="63"/>
      <c r="R22" s="63"/>
      <c r="S22" s="63"/>
      <c r="T22" s="63"/>
      <c r="U22" s="63"/>
    </row>
    <row r="23" spans="1:22" ht="30" customHeight="1">
      <c r="A23" s="259" t="s">
        <v>294</v>
      </c>
      <c r="B23" s="260"/>
      <c r="C23" s="261"/>
      <c r="D23" s="71">
        <v>0</v>
      </c>
      <c r="E23" s="71">
        <v>0</v>
      </c>
      <c r="F23" s="27">
        <v>0</v>
      </c>
      <c r="G23" s="27">
        <v>0</v>
      </c>
      <c r="H23" s="27">
        <v>0</v>
      </c>
      <c r="I23" s="27">
        <v>0</v>
      </c>
      <c r="J23" s="71">
        <v>0</v>
      </c>
      <c r="K23" s="27">
        <v>0</v>
      </c>
      <c r="L23" s="27">
        <v>0</v>
      </c>
      <c r="M23" s="27">
        <v>0</v>
      </c>
      <c r="N23" s="27">
        <v>0</v>
      </c>
      <c r="O23" s="27">
        <v>0</v>
      </c>
      <c r="P23" s="27">
        <v>0</v>
      </c>
      <c r="Q23" s="27">
        <v>0</v>
      </c>
      <c r="R23" s="27">
        <v>0</v>
      </c>
      <c r="S23" s="27">
        <v>0</v>
      </c>
      <c r="T23" s="27">
        <v>0</v>
      </c>
      <c r="U23" s="27">
        <v>0</v>
      </c>
      <c r="V23" s="96"/>
    </row>
    <row r="24" spans="1:22" ht="24.75" customHeight="1">
      <c r="A24" s="250" t="s">
        <v>295</v>
      </c>
      <c r="B24" s="247"/>
      <c r="C24" s="248"/>
      <c r="D24" s="71">
        <v>297647.33</v>
      </c>
      <c r="E24" s="71">
        <v>92028.33</v>
      </c>
      <c r="F24" s="27">
        <v>0</v>
      </c>
      <c r="G24" s="27">
        <v>1604204.06</v>
      </c>
      <c r="H24" s="27">
        <v>6640092.43</v>
      </c>
      <c r="I24" s="27">
        <v>0</v>
      </c>
      <c r="J24" s="71">
        <v>181985.05</v>
      </c>
      <c r="K24" s="27">
        <v>0</v>
      </c>
      <c r="L24" s="27">
        <v>0</v>
      </c>
      <c r="M24" s="27">
        <v>0</v>
      </c>
      <c r="N24" s="27">
        <v>0</v>
      </c>
      <c r="O24" s="27">
        <v>0</v>
      </c>
      <c r="P24" s="27">
        <v>0</v>
      </c>
      <c r="Q24" s="27">
        <v>0</v>
      </c>
      <c r="R24" s="27">
        <v>0</v>
      </c>
      <c r="S24" s="27">
        <v>0</v>
      </c>
      <c r="T24" s="27">
        <v>0</v>
      </c>
      <c r="U24" s="39">
        <v>8815957.200000001</v>
      </c>
      <c r="V24" s="96"/>
    </row>
    <row r="25" spans="1:22" ht="24.75" customHeight="1">
      <c r="A25" s="250" t="s">
        <v>296</v>
      </c>
      <c r="B25" s="247"/>
      <c r="C25" s="248"/>
      <c r="D25" s="71">
        <v>23436337.6</v>
      </c>
      <c r="E25" s="71">
        <v>66133.77</v>
      </c>
      <c r="F25" s="27">
        <v>18208113.93</v>
      </c>
      <c r="G25" s="27">
        <v>0</v>
      </c>
      <c r="H25" s="27">
        <v>6343.66</v>
      </c>
      <c r="I25" s="27">
        <v>13017053.48</v>
      </c>
      <c r="J25" s="71">
        <v>179983.42</v>
      </c>
      <c r="K25" s="27">
        <v>828120.09</v>
      </c>
      <c r="L25" s="27">
        <v>0</v>
      </c>
      <c r="M25" s="27">
        <v>12929795.14</v>
      </c>
      <c r="N25" s="27">
        <v>0</v>
      </c>
      <c r="O25" s="27">
        <v>544113.39</v>
      </c>
      <c r="P25" s="27">
        <v>0</v>
      </c>
      <c r="Q25" s="27">
        <v>32361.3</v>
      </c>
      <c r="R25" s="27">
        <v>0</v>
      </c>
      <c r="S25" s="27">
        <v>2877712.24</v>
      </c>
      <c r="T25" s="27">
        <v>0</v>
      </c>
      <c r="U25" s="39">
        <v>72126068.02</v>
      </c>
      <c r="V25" s="96"/>
    </row>
    <row r="26" spans="1:22" ht="24.75" customHeight="1">
      <c r="A26" s="250" t="s">
        <v>297</v>
      </c>
      <c r="B26" s="247"/>
      <c r="C26" s="248"/>
      <c r="D26" s="71">
        <v>19260042.17</v>
      </c>
      <c r="E26" s="71">
        <v>553218.96</v>
      </c>
      <c r="F26" s="27">
        <v>973925.23</v>
      </c>
      <c r="G26" s="27">
        <v>0</v>
      </c>
      <c r="H26" s="27">
        <v>0</v>
      </c>
      <c r="I26" s="27">
        <v>0</v>
      </c>
      <c r="J26" s="71">
        <v>0</v>
      </c>
      <c r="K26" s="27">
        <v>30151.8</v>
      </c>
      <c r="L26" s="27">
        <v>0</v>
      </c>
      <c r="M26" s="27">
        <v>347621.32</v>
      </c>
      <c r="N26" s="27">
        <v>0</v>
      </c>
      <c r="O26" s="27">
        <v>27708.24</v>
      </c>
      <c r="P26" s="27">
        <v>0</v>
      </c>
      <c r="Q26" s="27">
        <v>1640768.6</v>
      </c>
      <c r="R26" s="27">
        <v>0</v>
      </c>
      <c r="S26" s="27">
        <v>121654.34</v>
      </c>
      <c r="T26" s="27">
        <v>0</v>
      </c>
      <c r="U26" s="39">
        <v>22955090.660000004</v>
      </c>
      <c r="V26" s="96"/>
    </row>
    <row r="27" spans="1:22" ht="24.75" customHeight="1">
      <c r="A27" s="250" t="s">
        <v>298</v>
      </c>
      <c r="B27" s="247"/>
      <c r="C27" s="248"/>
      <c r="D27" s="71">
        <v>27430401.98</v>
      </c>
      <c r="E27" s="71">
        <v>984344.01</v>
      </c>
      <c r="F27" s="27">
        <v>1745153.03</v>
      </c>
      <c r="G27" s="27">
        <v>0</v>
      </c>
      <c r="H27" s="27">
        <v>0</v>
      </c>
      <c r="I27" s="27">
        <v>2030192.92</v>
      </c>
      <c r="J27" s="71">
        <v>1053718.43</v>
      </c>
      <c r="K27" s="27">
        <v>319926.23</v>
      </c>
      <c r="L27" s="27">
        <v>0</v>
      </c>
      <c r="M27" s="27">
        <v>2558641.32</v>
      </c>
      <c r="N27" s="27">
        <v>0</v>
      </c>
      <c r="O27" s="27">
        <v>0</v>
      </c>
      <c r="P27" s="27">
        <v>0</v>
      </c>
      <c r="Q27" s="27">
        <v>124498.65</v>
      </c>
      <c r="R27" s="27">
        <v>0</v>
      </c>
      <c r="S27" s="27">
        <v>242148.66</v>
      </c>
      <c r="T27" s="27">
        <v>16718.64</v>
      </c>
      <c r="U27" s="39">
        <v>36505743.87</v>
      </c>
      <c r="V27" s="96"/>
    </row>
    <row r="28" spans="1:22" ht="24.75" customHeight="1">
      <c r="A28" s="250" t="s">
        <v>299</v>
      </c>
      <c r="B28" s="247"/>
      <c r="C28" s="248"/>
      <c r="D28" s="71">
        <v>3092678.89</v>
      </c>
      <c r="E28" s="71">
        <v>11684.88</v>
      </c>
      <c r="F28" s="27">
        <v>13039626.8</v>
      </c>
      <c r="G28" s="27">
        <v>0</v>
      </c>
      <c r="H28" s="27">
        <v>0</v>
      </c>
      <c r="I28" s="27">
        <v>0</v>
      </c>
      <c r="J28" s="71">
        <v>368229.86</v>
      </c>
      <c r="K28" s="27">
        <v>260614.28</v>
      </c>
      <c r="L28" s="27">
        <v>480.36</v>
      </c>
      <c r="M28" s="27">
        <v>257889.72</v>
      </c>
      <c r="N28" s="27">
        <v>0</v>
      </c>
      <c r="O28" s="27">
        <v>0</v>
      </c>
      <c r="P28" s="27">
        <v>0</v>
      </c>
      <c r="Q28" s="27">
        <v>469605.14</v>
      </c>
      <c r="R28" s="27">
        <v>0</v>
      </c>
      <c r="S28" s="27">
        <v>209953.94</v>
      </c>
      <c r="T28" s="27">
        <v>0</v>
      </c>
      <c r="U28" s="39">
        <v>17710763.87</v>
      </c>
      <c r="V28" s="96"/>
    </row>
    <row r="29" spans="1:22" ht="24.75" customHeight="1">
      <c r="A29" s="250" t="s">
        <v>300</v>
      </c>
      <c r="B29" s="247"/>
      <c r="C29" s="248"/>
      <c r="D29" s="71">
        <v>41068007.68</v>
      </c>
      <c r="E29" s="71">
        <v>508424</v>
      </c>
      <c r="F29" s="27">
        <v>0</v>
      </c>
      <c r="G29" s="27">
        <v>0</v>
      </c>
      <c r="H29" s="27">
        <v>0</v>
      </c>
      <c r="I29" s="27">
        <v>0</v>
      </c>
      <c r="J29" s="71">
        <v>13408.62</v>
      </c>
      <c r="K29" s="27">
        <v>0</v>
      </c>
      <c r="L29" s="27">
        <v>0</v>
      </c>
      <c r="M29" s="27">
        <v>0</v>
      </c>
      <c r="N29" s="27">
        <v>0</v>
      </c>
      <c r="O29" s="27">
        <v>0</v>
      </c>
      <c r="P29" s="27">
        <v>0</v>
      </c>
      <c r="Q29" s="27">
        <v>0</v>
      </c>
      <c r="R29" s="27">
        <v>0</v>
      </c>
      <c r="S29" s="27">
        <v>650030.9</v>
      </c>
      <c r="T29" s="27">
        <v>0</v>
      </c>
      <c r="U29" s="39">
        <v>42239871.199999996</v>
      </c>
      <c r="V29" s="96"/>
    </row>
    <row r="30" spans="1:22" ht="24.75" customHeight="1">
      <c r="A30" s="250" t="s">
        <v>301</v>
      </c>
      <c r="B30" s="247"/>
      <c r="C30" s="248"/>
      <c r="D30" s="71">
        <v>987075.93</v>
      </c>
      <c r="E30" s="71">
        <v>59119.44</v>
      </c>
      <c r="F30" s="27">
        <v>9702081.9</v>
      </c>
      <c r="G30" s="27">
        <v>0</v>
      </c>
      <c r="H30" s="27">
        <v>0</v>
      </c>
      <c r="I30" s="27">
        <v>0</v>
      </c>
      <c r="J30" s="71">
        <v>84833.67</v>
      </c>
      <c r="K30" s="27">
        <v>43866.97</v>
      </c>
      <c r="L30" s="27">
        <v>0</v>
      </c>
      <c r="M30" s="27">
        <v>64177.66</v>
      </c>
      <c r="N30" s="27">
        <v>0</v>
      </c>
      <c r="O30" s="27">
        <v>0</v>
      </c>
      <c r="P30" s="27">
        <v>0</v>
      </c>
      <c r="Q30" s="27">
        <v>252.85</v>
      </c>
      <c r="R30" s="27">
        <v>0</v>
      </c>
      <c r="S30" s="27">
        <v>98602.31</v>
      </c>
      <c r="T30" s="27">
        <v>0</v>
      </c>
      <c r="U30" s="39">
        <v>11040010.73</v>
      </c>
      <c r="V30" s="96"/>
    </row>
    <row r="31" spans="1:22" ht="24.75" customHeight="1">
      <c r="A31" s="24"/>
      <c r="B31" s="247" t="s">
        <v>302</v>
      </c>
      <c r="C31" s="248"/>
      <c r="D31" s="77">
        <v>-115572191.58000001</v>
      </c>
      <c r="E31" s="77">
        <v>-2274953.39</v>
      </c>
      <c r="F31" s="39">
        <v>-43668900.89</v>
      </c>
      <c r="G31" s="39">
        <v>-1604204.06</v>
      </c>
      <c r="H31" s="39">
        <v>-6646436.09</v>
      </c>
      <c r="I31" s="39">
        <v>-15047246.4</v>
      </c>
      <c r="J31" s="77">
        <v>-1882159.05</v>
      </c>
      <c r="K31" s="39">
        <v>-1482679.37</v>
      </c>
      <c r="L31" s="39">
        <v>-480.36</v>
      </c>
      <c r="M31" s="39">
        <v>-16158125.16</v>
      </c>
      <c r="N31" s="39">
        <v>0</v>
      </c>
      <c r="O31" s="39">
        <v>-571821.63</v>
      </c>
      <c r="P31" s="39">
        <v>0</v>
      </c>
      <c r="Q31" s="39">
        <v>-2267486.54</v>
      </c>
      <c r="R31" s="39">
        <v>0</v>
      </c>
      <c r="S31" s="39">
        <v>-4200102.39</v>
      </c>
      <c r="T31" s="39">
        <v>-16718.64</v>
      </c>
      <c r="U31" s="39">
        <v>-211393505.55</v>
      </c>
      <c r="V31" s="96"/>
    </row>
    <row r="32" spans="1:21" s="22" customFormat="1" ht="4.5" customHeight="1">
      <c r="A32" s="31"/>
      <c r="D32" s="32"/>
      <c r="E32" s="32"/>
      <c r="F32" s="32"/>
      <c r="G32" s="32"/>
      <c r="H32" s="32"/>
      <c r="I32" s="32"/>
      <c r="J32" s="32"/>
      <c r="K32" s="32"/>
      <c r="L32" s="32"/>
      <c r="M32" s="32"/>
      <c r="N32" s="32"/>
      <c r="O32" s="32"/>
      <c r="P32" s="32"/>
      <c r="Q32" s="32"/>
      <c r="R32" s="32"/>
      <c r="S32" s="32"/>
      <c r="T32" s="32"/>
      <c r="U32" s="32"/>
    </row>
    <row r="34" spans="1:21" s="6" customFormat="1" ht="11.25">
      <c r="A34" s="4"/>
      <c r="C34" s="46" t="s">
        <v>247</v>
      </c>
      <c r="D34" s="47">
        <f>D11</f>
        <v>96197390.64</v>
      </c>
      <c r="E34" s="47">
        <f aca="true" t="shared" si="0" ref="E34:U34">E11</f>
        <v>1184161.42</v>
      </c>
      <c r="F34" s="47">
        <f t="shared" si="0"/>
        <v>74632055.15</v>
      </c>
      <c r="G34" s="47">
        <f t="shared" si="0"/>
        <v>44554187.63000001</v>
      </c>
      <c r="H34" s="47">
        <f t="shared" si="0"/>
        <v>2811332.75</v>
      </c>
      <c r="I34" s="47">
        <f t="shared" si="0"/>
        <v>58439902.68</v>
      </c>
      <c r="J34" s="47">
        <f t="shared" si="0"/>
        <v>16809309.37</v>
      </c>
      <c r="K34" s="47">
        <f t="shared" si="0"/>
        <v>5727649.85</v>
      </c>
      <c r="L34" s="47">
        <f t="shared" si="0"/>
        <v>29579.68</v>
      </c>
      <c r="M34" s="47">
        <f t="shared" si="0"/>
        <v>23610229.47</v>
      </c>
      <c r="N34" s="47">
        <f t="shared" si="0"/>
        <v>0</v>
      </c>
      <c r="O34" s="47">
        <f t="shared" si="0"/>
        <v>8202337.0200000005</v>
      </c>
      <c r="P34" s="47">
        <f t="shared" si="0"/>
        <v>0</v>
      </c>
      <c r="Q34" s="47">
        <f t="shared" si="0"/>
        <v>16643584.059999999</v>
      </c>
      <c r="R34" s="47">
        <f t="shared" si="0"/>
        <v>0</v>
      </c>
      <c r="S34" s="47">
        <f t="shared" si="0"/>
        <v>24037992.380000003</v>
      </c>
      <c r="T34" s="47">
        <f t="shared" si="0"/>
        <v>0</v>
      </c>
      <c r="U34" s="47">
        <f t="shared" si="0"/>
        <v>372879712.1000001</v>
      </c>
    </row>
    <row r="35" spans="1:21" s="6" customFormat="1" ht="11.25">
      <c r="A35" s="45"/>
      <c r="C35" s="46" t="s">
        <v>234</v>
      </c>
      <c r="D35" s="47">
        <f>D12+D13+D14+D15+D16+D17+D18+D19</f>
        <v>-96197390.64</v>
      </c>
      <c r="E35" s="47">
        <f aca="true" t="shared" si="1" ref="E35:U35">E12+E13+E14+E15+E16+E17+E18+E19</f>
        <v>-1184161.42</v>
      </c>
      <c r="F35" s="47">
        <f t="shared" si="1"/>
        <v>-74632055.15</v>
      </c>
      <c r="G35" s="47">
        <f t="shared" si="1"/>
        <v>-44554187.63000001</v>
      </c>
      <c r="H35" s="47">
        <f t="shared" si="1"/>
        <v>-2811332.7500000005</v>
      </c>
      <c r="I35" s="47">
        <f t="shared" si="1"/>
        <v>-58439902.68</v>
      </c>
      <c r="J35" s="47">
        <f t="shared" si="1"/>
        <v>-16809309.37</v>
      </c>
      <c r="K35" s="47">
        <f t="shared" si="1"/>
        <v>-5727649.85</v>
      </c>
      <c r="L35" s="47">
        <f t="shared" si="1"/>
        <v>-29579.68</v>
      </c>
      <c r="M35" s="47">
        <f t="shared" si="1"/>
        <v>-23610229.47</v>
      </c>
      <c r="N35" s="47">
        <f t="shared" si="1"/>
        <v>0</v>
      </c>
      <c r="O35" s="47">
        <f t="shared" si="1"/>
        <v>-8202337.0200000005</v>
      </c>
      <c r="P35" s="47">
        <f t="shared" si="1"/>
        <v>0</v>
      </c>
      <c r="Q35" s="47">
        <f t="shared" si="1"/>
        <v>-16643584.06</v>
      </c>
      <c r="R35" s="47">
        <f t="shared" si="1"/>
        <v>0</v>
      </c>
      <c r="S35" s="47">
        <f t="shared" si="1"/>
        <v>-24037992.380000003</v>
      </c>
      <c r="T35" s="47">
        <f t="shared" si="1"/>
        <v>0</v>
      </c>
      <c r="U35" s="47">
        <f t="shared" si="1"/>
        <v>-372879712.1</v>
      </c>
    </row>
    <row r="36" spans="3:21" s="6" customFormat="1" ht="11.25">
      <c r="C36" s="46" t="s">
        <v>248</v>
      </c>
      <c r="D36" s="47">
        <f>D34+D35</f>
        <v>0</v>
      </c>
      <c r="E36" s="47">
        <f aca="true" t="shared" si="2" ref="E36:U36">E34+E35</f>
        <v>0</v>
      </c>
      <c r="F36" s="47">
        <f t="shared" si="2"/>
        <v>0</v>
      </c>
      <c r="G36" s="47">
        <f t="shared" si="2"/>
        <v>0</v>
      </c>
      <c r="H36" s="47">
        <f t="shared" si="2"/>
        <v>0</v>
      </c>
      <c r="I36" s="47">
        <f t="shared" si="2"/>
        <v>0</v>
      </c>
      <c r="J36" s="47">
        <f t="shared" si="2"/>
        <v>0</v>
      </c>
      <c r="K36" s="47">
        <f t="shared" si="2"/>
        <v>0</v>
      </c>
      <c r="L36" s="47">
        <f t="shared" si="2"/>
        <v>0</v>
      </c>
      <c r="M36" s="47">
        <f t="shared" si="2"/>
        <v>0</v>
      </c>
      <c r="N36" s="47">
        <f t="shared" si="2"/>
        <v>0</v>
      </c>
      <c r="O36" s="47">
        <f t="shared" si="2"/>
        <v>0</v>
      </c>
      <c r="P36" s="47">
        <f t="shared" si="2"/>
        <v>0</v>
      </c>
      <c r="Q36" s="47">
        <f t="shared" si="2"/>
        <v>0</v>
      </c>
      <c r="R36" s="47">
        <f t="shared" si="2"/>
        <v>0</v>
      </c>
      <c r="S36" s="47">
        <f t="shared" si="2"/>
        <v>0</v>
      </c>
      <c r="T36" s="47">
        <f t="shared" si="2"/>
        <v>0</v>
      </c>
      <c r="U36" s="47">
        <f t="shared" si="2"/>
        <v>0</v>
      </c>
    </row>
    <row r="37" spans="3:21" s="6" customFormat="1" ht="11.25">
      <c r="C37" s="46"/>
      <c r="D37" s="5"/>
      <c r="E37" s="5"/>
      <c r="F37" s="5"/>
      <c r="G37" s="5"/>
      <c r="H37" s="5"/>
      <c r="I37" s="5"/>
      <c r="J37" s="5"/>
      <c r="K37" s="5"/>
      <c r="L37" s="5"/>
      <c r="M37" s="5"/>
      <c r="N37" s="5"/>
      <c r="O37" s="5"/>
      <c r="P37" s="5"/>
      <c r="Q37" s="5"/>
      <c r="R37" s="5"/>
      <c r="S37" s="5"/>
      <c r="T37" s="5"/>
      <c r="U37" s="5"/>
    </row>
    <row r="38" spans="3:21" s="6" customFormat="1" ht="11.25">
      <c r="C38" s="46" t="s">
        <v>247</v>
      </c>
      <c r="D38" s="58">
        <f>D23+D24+D25+D26+D27+D28+D29+D30</f>
        <v>115572191.58000001</v>
      </c>
      <c r="E38" s="58">
        <f aca="true" t="shared" si="3" ref="E38:U38">E23+E24+E25+E26+E27+E28+E29+E30</f>
        <v>2274953.3899999997</v>
      </c>
      <c r="F38" s="58">
        <f t="shared" si="3"/>
        <v>43668900.89</v>
      </c>
      <c r="G38" s="58">
        <f t="shared" si="3"/>
        <v>1604204.06</v>
      </c>
      <c r="H38" s="58">
        <f t="shared" si="3"/>
        <v>6646436.09</v>
      </c>
      <c r="I38" s="58">
        <f t="shared" si="3"/>
        <v>15047246.4</v>
      </c>
      <c r="J38" s="58">
        <f t="shared" si="3"/>
        <v>1882159.0499999998</v>
      </c>
      <c r="K38" s="58">
        <f t="shared" si="3"/>
        <v>1482679.37</v>
      </c>
      <c r="L38" s="58">
        <f t="shared" si="3"/>
        <v>480.36</v>
      </c>
      <c r="M38" s="58">
        <f t="shared" si="3"/>
        <v>16158125.160000002</v>
      </c>
      <c r="N38" s="58">
        <f t="shared" si="3"/>
        <v>0</v>
      </c>
      <c r="O38" s="58">
        <f t="shared" si="3"/>
        <v>571821.63</v>
      </c>
      <c r="P38" s="58">
        <f t="shared" si="3"/>
        <v>0</v>
      </c>
      <c r="Q38" s="58">
        <f t="shared" si="3"/>
        <v>2267486.54</v>
      </c>
      <c r="R38" s="58">
        <f t="shared" si="3"/>
        <v>0</v>
      </c>
      <c r="S38" s="58">
        <f t="shared" si="3"/>
        <v>4200102.39</v>
      </c>
      <c r="T38" s="58">
        <f t="shared" si="3"/>
        <v>16718.64</v>
      </c>
      <c r="U38" s="58">
        <f t="shared" si="3"/>
        <v>211393505.54999998</v>
      </c>
    </row>
    <row r="39" spans="3:21" s="6" customFormat="1" ht="11.25">
      <c r="C39" s="46" t="s">
        <v>234</v>
      </c>
      <c r="D39" s="58">
        <f>D31</f>
        <v>-115572191.58000001</v>
      </c>
      <c r="E39" s="58">
        <f aca="true" t="shared" si="4" ref="E39:U39">E31</f>
        <v>-2274953.39</v>
      </c>
      <c r="F39" s="58">
        <f t="shared" si="4"/>
        <v>-43668900.89</v>
      </c>
      <c r="G39" s="58">
        <f t="shared" si="4"/>
        <v>-1604204.06</v>
      </c>
      <c r="H39" s="58">
        <f t="shared" si="4"/>
        <v>-6646436.09</v>
      </c>
      <c r="I39" s="58">
        <f t="shared" si="4"/>
        <v>-15047246.4</v>
      </c>
      <c r="J39" s="58">
        <f t="shared" si="4"/>
        <v>-1882159.05</v>
      </c>
      <c r="K39" s="58">
        <f t="shared" si="4"/>
        <v>-1482679.37</v>
      </c>
      <c r="L39" s="58">
        <f t="shared" si="4"/>
        <v>-480.36</v>
      </c>
      <c r="M39" s="58">
        <f t="shared" si="4"/>
        <v>-16158125.16</v>
      </c>
      <c r="N39" s="58">
        <f t="shared" si="4"/>
        <v>0</v>
      </c>
      <c r="O39" s="58">
        <f t="shared" si="4"/>
        <v>-571821.63</v>
      </c>
      <c r="P39" s="58">
        <f t="shared" si="4"/>
        <v>0</v>
      </c>
      <c r="Q39" s="58">
        <f t="shared" si="4"/>
        <v>-2267486.54</v>
      </c>
      <c r="R39" s="58">
        <f t="shared" si="4"/>
        <v>0</v>
      </c>
      <c r="S39" s="58">
        <f t="shared" si="4"/>
        <v>-4200102.39</v>
      </c>
      <c r="T39" s="58">
        <f t="shared" si="4"/>
        <v>-16718.64</v>
      </c>
      <c r="U39" s="58">
        <f t="shared" si="4"/>
        <v>-211393505.55</v>
      </c>
    </row>
    <row r="40" spans="3:21" s="6" customFormat="1" ht="11.25">
      <c r="C40" s="46" t="s">
        <v>248</v>
      </c>
      <c r="D40" s="58">
        <f>D38+D39</f>
        <v>0</v>
      </c>
      <c r="E40" s="58">
        <f aca="true" t="shared" si="5" ref="E40:U40">E38+E39</f>
        <v>0</v>
      </c>
      <c r="F40" s="58">
        <f t="shared" si="5"/>
        <v>0</v>
      </c>
      <c r="G40" s="58">
        <f t="shared" si="5"/>
        <v>0</v>
      </c>
      <c r="H40" s="58">
        <f t="shared" si="5"/>
        <v>0</v>
      </c>
      <c r="I40" s="58">
        <f t="shared" si="5"/>
        <v>0</v>
      </c>
      <c r="J40" s="58">
        <f t="shared" si="5"/>
        <v>0</v>
      </c>
      <c r="K40" s="58">
        <f t="shared" si="5"/>
        <v>0</v>
      </c>
      <c r="L40" s="58">
        <f t="shared" si="5"/>
        <v>0</v>
      </c>
      <c r="M40" s="58">
        <f t="shared" si="5"/>
        <v>0</v>
      </c>
      <c r="N40" s="58">
        <f t="shared" si="5"/>
        <v>0</v>
      </c>
      <c r="O40" s="58">
        <f t="shared" si="5"/>
        <v>0</v>
      </c>
      <c r="P40" s="58">
        <f t="shared" si="5"/>
        <v>0</v>
      </c>
      <c r="Q40" s="58">
        <f t="shared" si="5"/>
        <v>0</v>
      </c>
      <c r="R40" s="58">
        <f t="shared" si="5"/>
        <v>0</v>
      </c>
      <c r="S40" s="58">
        <f t="shared" si="5"/>
        <v>0</v>
      </c>
      <c r="T40" s="58">
        <f t="shared" si="5"/>
        <v>0</v>
      </c>
      <c r="U40" s="58">
        <f t="shared" si="5"/>
        <v>0</v>
      </c>
    </row>
  </sheetData>
  <mergeCells count="19">
    <mergeCell ref="A7:C7"/>
    <mergeCell ref="A11:C11"/>
    <mergeCell ref="B12:C12"/>
    <mergeCell ref="B13:C13"/>
    <mergeCell ref="B14:C14"/>
    <mergeCell ref="B15:C15"/>
    <mergeCell ref="B16:C16"/>
    <mergeCell ref="B17:C17"/>
    <mergeCell ref="B18:C18"/>
    <mergeCell ref="B19:C19"/>
    <mergeCell ref="A23:C23"/>
    <mergeCell ref="A24:C24"/>
    <mergeCell ref="A29:C29"/>
    <mergeCell ref="A30:C30"/>
    <mergeCell ref="B31:C31"/>
    <mergeCell ref="A25:C25"/>
    <mergeCell ref="A26:C26"/>
    <mergeCell ref="A27:C27"/>
    <mergeCell ref="A28:C28"/>
  </mergeCells>
  <printOptions/>
  <pageMargins left="0.25" right="0" top="0.75" bottom="0.5" header="0.5" footer="0.17"/>
  <pageSetup firstPageNumber="1" useFirstPageNumber="1" fitToHeight="0" fitToWidth="1" horizontalDpi="300" verticalDpi="300" orientation="landscape" paperSize="5" scale="55" r:id="rId1"/>
  <headerFooter alignWithMargins="0">
    <oddFooter>&amp;L&amp;8 06/12/02&amp;R&amp;8Attachment 11, Page 1 of 1</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V35"/>
  <sheetViews>
    <sheetView workbookViewId="0" topLeftCell="A2">
      <selection activeCell="A2" sqref="A2"/>
    </sheetView>
  </sheetViews>
  <sheetFormatPr defaultColWidth="10.66015625" defaultRowHeight="12.75"/>
  <cols>
    <col min="1" max="1" width="6.5" style="3" customWidth="1"/>
    <col min="2" max="2" width="7.66015625" style="3" customWidth="1"/>
    <col min="3" max="3" width="59.33203125" style="3" customWidth="1"/>
    <col min="4" max="4" width="14.16015625" style="2" bestFit="1" customWidth="1"/>
    <col min="5" max="5" width="12.83203125" style="2" bestFit="1" customWidth="1"/>
    <col min="6" max="6" width="14.16015625" style="2" bestFit="1" customWidth="1"/>
    <col min="7" max="7" width="13" style="2" bestFit="1" customWidth="1"/>
    <col min="8" max="8" width="10.5" style="2" bestFit="1" customWidth="1"/>
    <col min="9" max="9" width="16" style="2" bestFit="1" customWidth="1"/>
    <col min="10" max="10" width="17.16015625" style="2" bestFit="1" customWidth="1"/>
    <col min="11" max="11" width="14.16015625" style="2" bestFit="1" customWidth="1"/>
    <col min="12" max="12" width="13.33203125" style="2" bestFit="1" customWidth="1"/>
    <col min="13" max="13" width="14.16015625" style="2" bestFit="1" customWidth="1"/>
    <col min="14" max="14" width="10.5" style="2" bestFit="1" customWidth="1"/>
    <col min="15" max="15" width="10.16015625" style="2" bestFit="1" customWidth="1"/>
    <col min="16" max="16" width="8.66015625" style="2" bestFit="1" customWidth="1"/>
    <col min="17" max="17" width="13" style="2" bestFit="1" customWidth="1"/>
    <col min="18" max="18" width="13.16015625" style="2" customWidth="1"/>
    <col min="19" max="19" width="13.33203125" style="2" bestFit="1" customWidth="1"/>
    <col min="20" max="20" width="11.33203125" style="2" customWidth="1"/>
    <col min="21" max="21" width="17.16015625" style="2" bestFit="1" customWidth="1"/>
    <col min="22" max="22" width="13.16015625" style="3" customWidth="1"/>
    <col min="23" max="16384" width="10.66015625" style="3" customWidth="1"/>
  </cols>
  <sheetData>
    <row r="1" spans="1:3" ht="15" hidden="1">
      <c r="A1" s="1" t="s">
        <v>275</v>
      </c>
      <c r="B1" s="1"/>
      <c r="C1" s="1"/>
    </row>
    <row r="2" spans="1:3" ht="15">
      <c r="A2" s="1" t="s">
        <v>327</v>
      </c>
      <c r="B2" s="1"/>
      <c r="C2" s="1"/>
    </row>
    <row r="3" spans="1:21" s="6" customFormat="1" ht="11.25">
      <c r="A3" s="4" t="s">
        <v>303</v>
      </c>
      <c r="B3" s="4"/>
      <c r="C3" s="4"/>
      <c r="D3" s="5"/>
      <c r="E3" s="5"/>
      <c r="F3" s="5"/>
      <c r="G3" s="5"/>
      <c r="H3" s="5"/>
      <c r="I3" s="5"/>
      <c r="J3" s="5"/>
      <c r="K3" s="5"/>
      <c r="L3" s="5"/>
      <c r="M3" s="5"/>
      <c r="N3" s="5"/>
      <c r="O3" s="5"/>
      <c r="P3" s="5"/>
      <c r="Q3" s="5"/>
      <c r="R3" s="5"/>
      <c r="S3" s="5"/>
      <c r="T3" s="5"/>
      <c r="U3" s="5"/>
    </row>
    <row r="4" spans="1:3" ht="15" hidden="1">
      <c r="A4" s="1" t="s">
        <v>304</v>
      </c>
      <c r="B4" s="1"/>
      <c r="C4" s="1"/>
    </row>
    <row r="7" spans="1:21" s="12" customFormat="1" ht="42.75" customHeight="1">
      <c r="A7" s="245" t="s">
        <v>173</v>
      </c>
      <c r="B7" s="246"/>
      <c r="C7" s="246"/>
      <c r="D7" s="10" t="s">
        <v>174</v>
      </c>
      <c r="E7" s="10" t="s">
        <v>175</v>
      </c>
      <c r="F7" s="10" t="s">
        <v>176</v>
      </c>
      <c r="G7" s="10" t="s">
        <v>177</v>
      </c>
      <c r="H7" s="10" t="s">
        <v>178</v>
      </c>
      <c r="I7" s="10" t="s">
        <v>179</v>
      </c>
      <c r="J7" s="10" t="s">
        <v>255</v>
      </c>
      <c r="K7" s="10" t="s">
        <v>181</v>
      </c>
      <c r="L7" s="10" t="s">
        <v>279</v>
      </c>
      <c r="M7" s="10" t="s">
        <v>182</v>
      </c>
      <c r="N7" s="10" t="s">
        <v>280</v>
      </c>
      <c r="O7" s="10" t="s">
        <v>183</v>
      </c>
      <c r="P7" s="10" t="s">
        <v>281</v>
      </c>
      <c r="Q7" s="10" t="s">
        <v>184</v>
      </c>
      <c r="R7" s="10" t="s">
        <v>198</v>
      </c>
      <c r="S7" s="10" t="s">
        <v>185</v>
      </c>
      <c r="T7" s="10" t="s">
        <v>282</v>
      </c>
      <c r="U7" s="11" t="s">
        <v>186</v>
      </c>
    </row>
    <row r="8" spans="1:21" ht="4.5" customHeight="1">
      <c r="A8" s="13"/>
      <c r="B8" s="14"/>
      <c r="C8" s="15"/>
      <c r="D8" s="61"/>
      <c r="E8" s="61"/>
      <c r="F8" s="16"/>
      <c r="G8" s="16"/>
      <c r="H8" s="16"/>
      <c r="I8" s="16"/>
      <c r="J8" s="16"/>
      <c r="K8" s="16"/>
      <c r="L8" s="16"/>
      <c r="M8" s="16"/>
      <c r="N8" s="16"/>
      <c r="O8" s="16"/>
      <c r="P8" s="16"/>
      <c r="Q8" s="16"/>
      <c r="R8" s="16"/>
      <c r="S8" s="16"/>
      <c r="T8" s="16"/>
      <c r="U8" s="16"/>
    </row>
    <row r="9" spans="1:21" ht="16.5" customHeight="1">
      <c r="A9" s="264" t="s">
        <v>305</v>
      </c>
      <c r="B9" s="265"/>
      <c r="C9" s="266"/>
      <c r="D9" s="62"/>
      <c r="E9" s="62"/>
      <c r="F9" s="20"/>
      <c r="G9" s="20"/>
      <c r="H9" s="20"/>
      <c r="I9" s="20"/>
      <c r="J9" s="20"/>
      <c r="K9" s="20"/>
      <c r="L9" s="20"/>
      <c r="M9" s="20"/>
      <c r="N9" s="20"/>
      <c r="O9" s="20"/>
      <c r="P9" s="20"/>
      <c r="Q9" s="20"/>
      <c r="R9" s="20"/>
      <c r="S9" s="20"/>
      <c r="T9" s="20"/>
      <c r="U9" s="20"/>
    </row>
    <row r="10" spans="1:21" ht="4.5" customHeight="1">
      <c r="A10" s="21"/>
      <c r="B10" s="22"/>
      <c r="C10" s="23"/>
      <c r="D10" s="62"/>
      <c r="E10" s="62"/>
      <c r="F10" s="20"/>
      <c r="G10" s="20"/>
      <c r="H10" s="20"/>
      <c r="I10" s="20"/>
      <c r="J10" s="20"/>
      <c r="K10" s="20"/>
      <c r="L10" s="20"/>
      <c r="M10" s="20"/>
      <c r="N10" s="20"/>
      <c r="O10" s="20"/>
      <c r="P10" s="20"/>
      <c r="Q10" s="20"/>
      <c r="R10" s="20"/>
      <c r="S10" s="20"/>
      <c r="T10" s="20"/>
      <c r="U10" s="20"/>
    </row>
    <row r="11" spans="1:22" ht="30" customHeight="1">
      <c r="A11" s="259" t="s">
        <v>306</v>
      </c>
      <c r="B11" s="260"/>
      <c r="C11" s="261"/>
      <c r="D11" s="27">
        <v>282370.67</v>
      </c>
      <c r="E11" s="27">
        <v>0</v>
      </c>
      <c r="F11" s="27">
        <v>645971.42</v>
      </c>
      <c r="G11" s="27">
        <v>67747.29</v>
      </c>
      <c r="H11" s="27">
        <v>0</v>
      </c>
      <c r="I11" s="27">
        <v>2178747.53</v>
      </c>
      <c r="J11" s="27">
        <v>52947559.699999996</v>
      </c>
      <c r="K11" s="27">
        <v>132181.41</v>
      </c>
      <c r="L11" s="27">
        <v>0</v>
      </c>
      <c r="M11" s="27">
        <v>531536.36</v>
      </c>
      <c r="N11" s="27">
        <v>0</v>
      </c>
      <c r="O11" s="27">
        <v>593.74</v>
      </c>
      <c r="P11" s="27">
        <v>0</v>
      </c>
      <c r="Q11" s="27">
        <v>34209.21</v>
      </c>
      <c r="R11" s="27">
        <v>0</v>
      </c>
      <c r="S11" s="27">
        <v>134684</v>
      </c>
      <c r="T11" s="27">
        <v>0</v>
      </c>
      <c r="U11" s="27">
        <f>SUM(D11:T11)</f>
        <v>56955601.33</v>
      </c>
      <c r="V11" s="96"/>
    </row>
    <row r="12" spans="1:22" ht="19.5" customHeight="1">
      <c r="A12" s="250" t="s">
        <v>307</v>
      </c>
      <c r="B12" s="247"/>
      <c r="C12" s="248"/>
      <c r="D12" s="39">
        <v>0</v>
      </c>
      <c r="E12" s="39">
        <v>0</v>
      </c>
      <c r="F12" s="39">
        <v>0</v>
      </c>
      <c r="G12" s="39">
        <v>0</v>
      </c>
      <c r="H12" s="39">
        <v>0</v>
      </c>
      <c r="I12" s="39">
        <v>0</v>
      </c>
      <c r="J12" s="39">
        <v>41462.5</v>
      </c>
      <c r="K12" s="39">
        <v>0</v>
      </c>
      <c r="L12" s="39">
        <v>0</v>
      </c>
      <c r="M12" s="39">
        <v>0</v>
      </c>
      <c r="N12" s="39">
        <v>0</v>
      </c>
      <c r="O12" s="39">
        <v>0</v>
      </c>
      <c r="P12" s="39">
        <v>0</v>
      </c>
      <c r="Q12" s="39">
        <v>0</v>
      </c>
      <c r="R12" s="39">
        <v>0</v>
      </c>
      <c r="S12" s="39">
        <v>0</v>
      </c>
      <c r="T12" s="39">
        <v>0</v>
      </c>
      <c r="U12" s="39">
        <f>SUM(D12:T12)</f>
        <v>41462.5</v>
      </c>
      <c r="V12" s="96"/>
    </row>
    <row r="13" spans="1:21" ht="30" customHeight="1">
      <c r="A13" s="40"/>
      <c r="B13" s="247" t="s">
        <v>308</v>
      </c>
      <c r="C13" s="248"/>
      <c r="D13" s="39">
        <v>0</v>
      </c>
      <c r="E13" s="39">
        <v>0</v>
      </c>
      <c r="F13" s="39">
        <v>0</v>
      </c>
      <c r="G13" s="39">
        <v>0</v>
      </c>
      <c r="H13" s="39">
        <v>0</v>
      </c>
      <c r="I13" s="39">
        <v>-5756.18</v>
      </c>
      <c r="J13" s="39">
        <v>-60775.12</v>
      </c>
      <c r="K13" s="39">
        <v>0</v>
      </c>
      <c r="L13" s="39">
        <v>0</v>
      </c>
      <c r="M13" s="39">
        <v>0</v>
      </c>
      <c r="N13" s="39">
        <v>0</v>
      </c>
      <c r="O13" s="39">
        <v>0</v>
      </c>
      <c r="P13" s="39">
        <v>0</v>
      </c>
      <c r="Q13" s="39">
        <v>0</v>
      </c>
      <c r="R13" s="39">
        <v>0</v>
      </c>
      <c r="S13" s="39">
        <v>0</v>
      </c>
      <c r="T13" s="39">
        <v>0</v>
      </c>
      <c r="U13" s="39">
        <f aca="true" t="shared" si="0" ref="U13:U29">SUM(D13:T13)</f>
        <v>-66531.3</v>
      </c>
    </row>
    <row r="14" spans="1:21" ht="30" customHeight="1">
      <c r="A14" s="40"/>
      <c r="B14" s="247" t="s">
        <v>309</v>
      </c>
      <c r="C14" s="248"/>
      <c r="D14" s="39">
        <v>0</v>
      </c>
      <c r="E14" s="39">
        <v>0</v>
      </c>
      <c r="F14" s="39">
        <v>0</v>
      </c>
      <c r="G14" s="39">
        <v>0</v>
      </c>
      <c r="H14" s="39">
        <v>0</v>
      </c>
      <c r="I14" s="39">
        <v>0</v>
      </c>
      <c r="J14" s="39">
        <v>0</v>
      </c>
      <c r="K14" s="39">
        <v>0</v>
      </c>
      <c r="L14" s="39">
        <v>0</v>
      </c>
      <c r="M14" s="39">
        <v>-20538</v>
      </c>
      <c r="N14" s="39">
        <v>0</v>
      </c>
      <c r="O14" s="39">
        <v>0</v>
      </c>
      <c r="P14" s="39">
        <v>0</v>
      </c>
      <c r="Q14" s="39">
        <v>0</v>
      </c>
      <c r="R14" s="39">
        <v>0</v>
      </c>
      <c r="S14" s="39">
        <v>0</v>
      </c>
      <c r="T14" s="39">
        <v>0</v>
      </c>
      <c r="U14" s="39">
        <f t="shared" si="0"/>
        <v>-20538</v>
      </c>
    </row>
    <row r="15" spans="1:21" ht="30" customHeight="1">
      <c r="A15" s="40"/>
      <c r="B15" s="247" t="s">
        <v>310</v>
      </c>
      <c r="C15" s="248"/>
      <c r="D15" s="39">
        <v>0</v>
      </c>
      <c r="E15" s="39">
        <v>0</v>
      </c>
      <c r="F15" s="39">
        <v>0</v>
      </c>
      <c r="G15" s="39">
        <v>0</v>
      </c>
      <c r="H15" s="39">
        <v>0</v>
      </c>
      <c r="I15" s="39">
        <v>0</v>
      </c>
      <c r="J15" s="39">
        <v>0</v>
      </c>
      <c r="K15" s="39">
        <v>0</v>
      </c>
      <c r="L15" s="39">
        <v>0</v>
      </c>
      <c r="M15" s="39">
        <v>-1275</v>
      </c>
      <c r="N15" s="39">
        <v>0</v>
      </c>
      <c r="O15" s="39">
        <v>0</v>
      </c>
      <c r="P15" s="39">
        <v>0</v>
      </c>
      <c r="Q15" s="39">
        <v>0</v>
      </c>
      <c r="R15" s="39">
        <v>0</v>
      </c>
      <c r="S15" s="39">
        <v>0</v>
      </c>
      <c r="T15" s="39">
        <v>0</v>
      </c>
      <c r="U15" s="39">
        <f t="shared" si="0"/>
        <v>-1275</v>
      </c>
    </row>
    <row r="16" spans="1:21" ht="30" customHeight="1">
      <c r="A16" s="40"/>
      <c r="B16" s="247" t="s">
        <v>311</v>
      </c>
      <c r="C16" s="248"/>
      <c r="D16" s="39">
        <v>0</v>
      </c>
      <c r="E16" s="39">
        <v>0</v>
      </c>
      <c r="F16" s="39">
        <v>0</v>
      </c>
      <c r="G16" s="39">
        <v>0</v>
      </c>
      <c r="H16" s="39">
        <v>0</v>
      </c>
      <c r="I16" s="39">
        <v>0</v>
      </c>
      <c r="J16" s="39">
        <v>-1045064.58</v>
      </c>
      <c r="K16" s="39">
        <v>0</v>
      </c>
      <c r="L16" s="39">
        <v>0</v>
      </c>
      <c r="M16" s="39">
        <v>0</v>
      </c>
      <c r="N16" s="39">
        <v>0</v>
      </c>
      <c r="O16" s="39">
        <v>0</v>
      </c>
      <c r="P16" s="39">
        <v>0</v>
      </c>
      <c r="Q16" s="39">
        <v>0</v>
      </c>
      <c r="R16" s="39">
        <v>0</v>
      </c>
      <c r="S16" s="39">
        <v>0</v>
      </c>
      <c r="T16" s="39">
        <v>0</v>
      </c>
      <c r="U16" s="39">
        <f t="shared" si="0"/>
        <v>-1045064.58</v>
      </c>
    </row>
    <row r="17" spans="1:21" ht="30" customHeight="1">
      <c r="A17" s="40"/>
      <c r="B17" s="247" t="s">
        <v>312</v>
      </c>
      <c r="C17" s="248"/>
      <c r="D17" s="39">
        <v>0</v>
      </c>
      <c r="E17" s="39">
        <v>0</v>
      </c>
      <c r="F17" s="39">
        <v>0</v>
      </c>
      <c r="G17" s="39">
        <v>0</v>
      </c>
      <c r="H17" s="39">
        <v>0</v>
      </c>
      <c r="I17" s="39">
        <v>0</v>
      </c>
      <c r="J17" s="39">
        <v>0</v>
      </c>
      <c r="K17" s="39">
        <v>0</v>
      </c>
      <c r="L17" s="39">
        <v>0</v>
      </c>
      <c r="M17" s="39">
        <v>0</v>
      </c>
      <c r="N17" s="39">
        <v>0</v>
      </c>
      <c r="O17" s="39">
        <v>0</v>
      </c>
      <c r="P17" s="39">
        <v>0</v>
      </c>
      <c r="Q17" s="39">
        <v>0</v>
      </c>
      <c r="R17" s="39">
        <v>0</v>
      </c>
      <c r="S17" s="39">
        <v>0</v>
      </c>
      <c r="T17" s="39">
        <v>0</v>
      </c>
      <c r="U17" s="39">
        <f t="shared" si="0"/>
        <v>0</v>
      </c>
    </row>
    <row r="18" spans="1:21" ht="30" customHeight="1">
      <c r="A18" s="40"/>
      <c r="B18" s="247" t="s">
        <v>313</v>
      </c>
      <c r="C18" s="248"/>
      <c r="D18" s="39">
        <v>0</v>
      </c>
      <c r="E18" s="39">
        <v>0</v>
      </c>
      <c r="F18" s="39">
        <v>0</v>
      </c>
      <c r="G18" s="39">
        <v>-8043.98</v>
      </c>
      <c r="H18" s="39">
        <v>0</v>
      </c>
      <c r="I18" s="39">
        <v>0</v>
      </c>
      <c r="J18" s="39">
        <v>-42179540.84</v>
      </c>
      <c r="K18" s="39">
        <v>0</v>
      </c>
      <c r="L18" s="39">
        <v>0</v>
      </c>
      <c r="M18" s="39">
        <v>0</v>
      </c>
      <c r="N18" s="39">
        <v>0</v>
      </c>
      <c r="O18" s="39">
        <v>0</v>
      </c>
      <c r="P18" s="39">
        <v>0</v>
      </c>
      <c r="Q18" s="39">
        <v>0</v>
      </c>
      <c r="R18" s="39">
        <v>0</v>
      </c>
      <c r="S18" s="39">
        <v>0</v>
      </c>
      <c r="T18" s="39">
        <v>0</v>
      </c>
      <c r="U18" s="39">
        <f t="shared" si="0"/>
        <v>-42187584.82</v>
      </c>
    </row>
    <row r="19" spans="1:21" ht="30" customHeight="1">
      <c r="A19" s="40"/>
      <c r="B19" s="247" t="s">
        <v>314</v>
      </c>
      <c r="C19" s="248"/>
      <c r="D19" s="39">
        <v>0</v>
      </c>
      <c r="E19" s="39">
        <v>0</v>
      </c>
      <c r="F19" s="39">
        <v>-633432.2</v>
      </c>
      <c r="G19" s="39">
        <v>0</v>
      </c>
      <c r="H19" s="39">
        <v>0</v>
      </c>
      <c r="I19" s="39">
        <v>-498691.35</v>
      </c>
      <c r="J19" s="39">
        <v>0</v>
      </c>
      <c r="K19" s="39">
        <v>0</v>
      </c>
      <c r="L19" s="39">
        <v>0</v>
      </c>
      <c r="M19" s="39">
        <v>0</v>
      </c>
      <c r="N19" s="39">
        <v>0</v>
      </c>
      <c r="O19" s="39">
        <v>0</v>
      </c>
      <c r="P19" s="39">
        <v>0</v>
      </c>
      <c r="Q19" s="39">
        <v>0</v>
      </c>
      <c r="R19" s="39">
        <v>0</v>
      </c>
      <c r="S19" s="39">
        <v>0</v>
      </c>
      <c r="T19" s="39">
        <v>0</v>
      </c>
      <c r="U19" s="39">
        <f t="shared" si="0"/>
        <v>-1132123.5499999998</v>
      </c>
    </row>
    <row r="20" spans="1:21" ht="30" customHeight="1">
      <c r="A20" s="40"/>
      <c r="B20" s="247" t="s">
        <v>315</v>
      </c>
      <c r="C20" s="248"/>
      <c r="D20" s="39">
        <v>0</v>
      </c>
      <c r="E20" s="39">
        <v>0</v>
      </c>
      <c r="F20" s="39">
        <v>0</v>
      </c>
      <c r="G20" s="39">
        <v>0</v>
      </c>
      <c r="H20" s="39">
        <v>0</v>
      </c>
      <c r="I20" s="39">
        <v>-1670340.83</v>
      </c>
      <c r="J20" s="39">
        <v>0</v>
      </c>
      <c r="K20" s="39">
        <v>0</v>
      </c>
      <c r="L20" s="39">
        <v>0</v>
      </c>
      <c r="M20" s="39">
        <v>0</v>
      </c>
      <c r="N20" s="39">
        <v>0</v>
      </c>
      <c r="O20" s="39">
        <v>0</v>
      </c>
      <c r="P20" s="39">
        <v>0</v>
      </c>
      <c r="Q20" s="39">
        <v>0</v>
      </c>
      <c r="R20" s="39">
        <v>0</v>
      </c>
      <c r="S20" s="39">
        <v>0</v>
      </c>
      <c r="T20" s="39">
        <v>0</v>
      </c>
      <c r="U20" s="39">
        <f t="shared" si="0"/>
        <v>-1670340.83</v>
      </c>
    </row>
    <row r="21" spans="1:21" ht="30" customHeight="1">
      <c r="A21" s="40"/>
      <c r="B21" s="247" t="s">
        <v>316</v>
      </c>
      <c r="C21" s="248"/>
      <c r="D21" s="39">
        <v>-31856</v>
      </c>
      <c r="E21" s="39">
        <v>0</v>
      </c>
      <c r="F21" s="39">
        <v>0</v>
      </c>
      <c r="G21" s="39">
        <v>-41215.28</v>
      </c>
      <c r="H21" s="39">
        <v>0</v>
      </c>
      <c r="I21" s="39">
        <v>0</v>
      </c>
      <c r="J21" s="39">
        <v>0</v>
      </c>
      <c r="K21" s="39">
        <v>-12922.73</v>
      </c>
      <c r="L21" s="39">
        <v>0</v>
      </c>
      <c r="M21" s="39">
        <v>-12604</v>
      </c>
      <c r="N21" s="39">
        <v>0</v>
      </c>
      <c r="O21" s="39">
        <v>-387.97</v>
      </c>
      <c r="P21" s="39">
        <v>0</v>
      </c>
      <c r="Q21" s="39">
        <v>0</v>
      </c>
      <c r="R21" s="39">
        <v>0</v>
      </c>
      <c r="S21" s="39">
        <v>-2911</v>
      </c>
      <c r="T21" s="39">
        <v>0</v>
      </c>
      <c r="U21" s="39">
        <f t="shared" si="0"/>
        <v>-101896.98</v>
      </c>
    </row>
    <row r="22" spans="1:21" ht="30" customHeight="1">
      <c r="A22" s="40"/>
      <c r="B22" s="247" t="s">
        <v>317</v>
      </c>
      <c r="C22" s="248"/>
      <c r="D22" s="39">
        <v>0</v>
      </c>
      <c r="E22" s="39">
        <v>0</v>
      </c>
      <c r="F22" s="39">
        <v>0</v>
      </c>
      <c r="G22" s="39">
        <v>-7274.25</v>
      </c>
      <c r="H22" s="39">
        <v>0</v>
      </c>
      <c r="I22" s="39">
        <v>0</v>
      </c>
      <c r="J22" s="39">
        <v>0</v>
      </c>
      <c r="K22" s="39">
        <v>0</v>
      </c>
      <c r="L22" s="39">
        <v>0</v>
      </c>
      <c r="M22" s="39">
        <v>0</v>
      </c>
      <c r="N22" s="39">
        <v>0</v>
      </c>
      <c r="O22" s="39">
        <v>0</v>
      </c>
      <c r="P22" s="39">
        <v>0</v>
      </c>
      <c r="Q22" s="39">
        <v>0</v>
      </c>
      <c r="R22" s="39">
        <v>0</v>
      </c>
      <c r="S22" s="39">
        <v>0</v>
      </c>
      <c r="T22" s="39">
        <v>0</v>
      </c>
      <c r="U22" s="39">
        <f t="shared" si="0"/>
        <v>-7274.25</v>
      </c>
    </row>
    <row r="23" spans="1:21" ht="30" customHeight="1">
      <c r="A23" s="40"/>
      <c r="B23" s="247" t="s">
        <v>318</v>
      </c>
      <c r="C23" s="248"/>
      <c r="D23" s="39">
        <v>-214248</v>
      </c>
      <c r="E23" s="39">
        <v>0</v>
      </c>
      <c r="F23" s="39">
        <v>-12539.22</v>
      </c>
      <c r="G23" s="39">
        <v>-11213.78</v>
      </c>
      <c r="H23" s="39">
        <v>0</v>
      </c>
      <c r="I23" s="39">
        <v>0</v>
      </c>
      <c r="J23" s="39">
        <v>0</v>
      </c>
      <c r="K23" s="39">
        <v>-2933.78</v>
      </c>
      <c r="L23" s="39">
        <v>0</v>
      </c>
      <c r="M23" s="39">
        <v>-10196</v>
      </c>
      <c r="N23" s="39">
        <v>0</v>
      </c>
      <c r="O23" s="39">
        <v>-205.77</v>
      </c>
      <c r="P23" s="39">
        <v>0</v>
      </c>
      <c r="Q23" s="39">
        <v>-5644</v>
      </c>
      <c r="R23" s="39">
        <v>0</v>
      </c>
      <c r="S23" s="39">
        <v>-19739</v>
      </c>
      <c r="T23" s="39">
        <v>0</v>
      </c>
      <c r="U23" s="39">
        <f t="shared" si="0"/>
        <v>-276719.55</v>
      </c>
    </row>
    <row r="24" spans="1:21" ht="30" customHeight="1">
      <c r="A24" s="40"/>
      <c r="B24" s="247" t="s">
        <v>319</v>
      </c>
      <c r="C24" s="248"/>
      <c r="D24" s="39">
        <v>0</v>
      </c>
      <c r="E24" s="39">
        <v>0</v>
      </c>
      <c r="F24" s="39">
        <v>0</v>
      </c>
      <c r="G24" s="39">
        <v>0</v>
      </c>
      <c r="H24" s="39">
        <v>0</v>
      </c>
      <c r="I24" s="39">
        <v>-3959.17</v>
      </c>
      <c r="J24" s="39">
        <v>-1072842.29</v>
      </c>
      <c r="K24" s="39">
        <v>0</v>
      </c>
      <c r="L24" s="39">
        <v>0</v>
      </c>
      <c r="M24" s="39">
        <v>0</v>
      </c>
      <c r="N24" s="39">
        <v>0</v>
      </c>
      <c r="O24" s="39">
        <v>0</v>
      </c>
      <c r="P24" s="39">
        <v>0</v>
      </c>
      <c r="Q24" s="39">
        <v>0</v>
      </c>
      <c r="R24" s="39">
        <v>0</v>
      </c>
      <c r="S24" s="39">
        <v>0</v>
      </c>
      <c r="T24" s="39">
        <v>0</v>
      </c>
      <c r="U24" s="39">
        <f t="shared" si="0"/>
        <v>-1076801.46</v>
      </c>
    </row>
    <row r="25" spans="1:21" ht="30" customHeight="1">
      <c r="A25" s="40"/>
      <c r="B25" s="247" t="s">
        <v>320</v>
      </c>
      <c r="C25" s="248"/>
      <c r="D25" s="39">
        <v>0</v>
      </c>
      <c r="E25" s="39">
        <v>0</v>
      </c>
      <c r="F25" s="39">
        <v>0</v>
      </c>
      <c r="G25" s="39">
        <v>0</v>
      </c>
      <c r="H25" s="39">
        <v>0</v>
      </c>
      <c r="I25" s="39">
        <v>0</v>
      </c>
      <c r="J25" s="39">
        <v>0</v>
      </c>
      <c r="K25" s="39">
        <v>0</v>
      </c>
      <c r="L25" s="39">
        <v>0</v>
      </c>
      <c r="M25" s="39">
        <v>0</v>
      </c>
      <c r="N25" s="39">
        <v>0</v>
      </c>
      <c r="O25" s="39">
        <v>0</v>
      </c>
      <c r="P25" s="39">
        <v>0</v>
      </c>
      <c r="Q25" s="39">
        <v>0</v>
      </c>
      <c r="R25" s="39">
        <v>0</v>
      </c>
      <c r="S25" s="39">
        <v>0</v>
      </c>
      <c r="T25" s="39">
        <v>0</v>
      </c>
      <c r="U25" s="39">
        <f t="shared" si="0"/>
        <v>0</v>
      </c>
    </row>
    <row r="26" spans="1:21" ht="30" customHeight="1">
      <c r="A26" s="40"/>
      <c r="B26" s="247" t="s">
        <v>321</v>
      </c>
      <c r="C26" s="248"/>
      <c r="D26" s="39">
        <v>0</v>
      </c>
      <c r="E26" s="39">
        <v>0</v>
      </c>
      <c r="F26" s="39">
        <v>0</v>
      </c>
      <c r="G26" s="39">
        <v>0</v>
      </c>
      <c r="H26" s="39">
        <v>0</v>
      </c>
      <c r="I26" s="39">
        <v>0</v>
      </c>
      <c r="J26" s="39">
        <v>0</v>
      </c>
      <c r="K26" s="39">
        <v>0</v>
      </c>
      <c r="L26" s="39">
        <v>0</v>
      </c>
      <c r="M26" s="39">
        <v>0</v>
      </c>
      <c r="N26" s="39">
        <v>0</v>
      </c>
      <c r="O26" s="39">
        <v>0</v>
      </c>
      <c r="P26" s="39">
        <v>0</v>
      </c>
      <c r="Q26" s="39">
        <v>0</v>
      </c>
      <c r="R26" s="39">
        <v>0</v>
      </c>
      <c r="S26" s="39">
        <v>0</v>
      </c>
      <c r="T26" s="39">
        <v>0</v>
      </c>
      <c r="U26" s="39">
        <f t="shared" si="0"/>
        <v>0</v>
      </c>
    </row>
    <row r="27" spans="1:21" ht="30" customHeight="1">
      <c r="A27" s="40"/>
      <c r="B27" s="247" t="s">
        <v>322</v>
      </c>
      <c r="C27" s="248"/>
      <c r="D27" s="39">
        <v>-36266.67</v>
      </c>
      <c r="E27" s="39">
        <v>0</v>
      </c>
      <c r="F27" s="39">
        <v>0</v>
      </c>
      <c r="G27" s="39">
        <v>0</v>
      </c>
      <c r="H27" s="39">
        <v>0</v>
      </c>
      <c r="I27" s="39">
        <v>0</v>
      </c>
      <c r="J27" s="39">
        <v>-8589336.87</v>
      </c>
      <c r="K27" s="39">
        <v>0</v>
      </c>
      <c r="L27" s="39">
        <v>0</v>
      </c>
      <c r="M27" s="39">
        <v>-369589.5</v>
      </c>
      <c r="N27" s="39">
        <v>0</v>
      </c>
      <c r="O27" s="39">
        <v>0</v>
      </c>
      <c r="P27" s="39">
        <v>0</v>
      </c>
      <c r="Q27" s="39">
        <v>-11015.63</v>
      </c>
      <c r="R27" s="39">
        <v>0</v>
      </c>
      <c r="S27" s="39">
        <v>-46464</v>
      </c>
      <c r="T27" s="39">
        <v>0</v>
      </c>
      <c r="U27" s="39">
        <f t="shared" si="0"/>
        <v>-9052672.67</v>
      </c>
    </row>
    <row r="28" spans="1:21" ht="30" customHeight="1">
      <c r="A28" s="40"/>
      <c r="B28" s="247" t="s">
        <v>323</v>
      </c>
      <c r="C28" s="248"/>
      <c r="D28" s="39">
        <v>0</v>
      </c>
      <c r="E28" s="39">
        <v>0</v>
      </c>
      <c r="F28" s="39">
        <v>0</v>
      </c>
      <c r="G28" s="39">
        <v>0</v>
      </c>
      <c r="H28" s="39">
        <v>0</v>
      </c>
      <c r="I28" s="39">
        <v>0</v>
      </c>
      <c r="J28" s="39">
        <v>0</v>
      </c>
      <c r="K28" s="39">
        <v>-116324.9</v>
      </c>
      <c r="L28" s="39">
        <v>0</v>
      </c>
      <c r="M28" s="39">
        <v>-117333.86</v>
      </c>
      <c r="N28" s="39">
        <v>0</v>
      </c>
      <c r="O28" s="39">
        <v>0</v>
      </c>
      <c r="P28" s="39">
        <v>0</v>
      </c>
      <c r="Q28" s="39">
        <v>-17549.58</v>
      </c>
      <c r="R28" s="39">
        <v>0</v>
      </c>
      <c r="S28" s="39">
        <v>-65570</v>
      </c>
      <c r="T28" s="39">
        <v>0</v>
      </c>
      <c r="U28" s="39">
        <f t="shared" si="0"/>
        <v>-316778.34</v>
      </c>
    </row>
    <row r="29" spans="1:21" ht="30" customHeight="1">
      <c r="A29" s="40"/>
      <c r="B29" s="247" t="s">
        <v>324</v>
      </c>
      <c r="C29" s="248"/>
      <c r="D29" s="39">
        <v>0</v>
      </c>
      <c r="E29" s="39">
        <v>0</v>
      </c>
      <c r="F29" s="39">
        <v>0</v>
      </c>
      <c r="G29" s="39">
        <v>0</v>
      </c>
      <c r="H29" s="39">
        <v>0</v>
      </c>
      <c r="I29" s="39">
        <v>0</v>
      </c>
      <c r="J29" s="39">
        <v>-41462.5</v>
      </c>
      <c r="K29" s="39">
        <v>0</v>
      </c>
      <c r="L29" s="39">
        <v>0</v>
      </c>
      <c r="M29" s="39">
        <v>0</v>
      </c>
      <c r="N29" s="39">
        <v>0</v>
      </c>
      <c r="O29" s="39">
        <v>0</v>
      </c>
      <c r="P29" s="39">
        <v>0</v>
      </c>
      <c r="Q29" s="39">
        <v>0</v>
      </c>
      <c r="R29" s="39">
        <v>0</v>
      </c>
      <c r="S29" s="39">
        <v>0</v>
      </c>
      <c r="T29" s="39">
        <v>0</v>
      </c>
      <c r="U29" s="39">
        <f t="shared" si="0"/>
        <v>-41462.5</v>
      </c>
    </row>
    <row r="30" spans="4:21" s="22" customFormat="1" ht="4.5" customHeight="1">
      <c r="D30" s="32"/>
      <c r="E30" s="32"/>
      <c r="F30" s="32"/>
      <c r="G30" s="32"/>
      <c r="H30" s="32"/>
      <c r="I30" s="32"/>
      <c r="J30" s="32"/>
      <c r="K30" s="32"/>
      <c r="L30" s="32"/>
      <c r="M30" s="32"/>
      <c r="N30" s="32"/>
      <c r="O30" s="32"/>
      <c r="P30" s="32"/>
      <c r="Q30" s="32"/>
      <c r="R30" s="32"/>
      <c r="S30" s="32"/>
      <c r="T30" s="32"/>
      <c r="U30" s="32"/>
    </row>
    <row r="31" ht="15">
      <c r="A31" s="65"/>
    </row>
    <row r="32" spans="1:21" s="6" customFormat="1" ht="11.25">
      <c r="A32" s="4"/>
      <c r="C32" s="46" t="s">
        <v>325</v>
      </c>
      <c r="D32" s="47">
        <f aca="true" t="shared" si="1" ref="D32:U32">SUM(D11:D12)</f>
        <v>282370.67</v>
      </c>
      <c r="E32" s="47">
        <f t="shared" si="1"/>
        <v>0</v>
      </c>
      <c r="F32" s="47">
        <f t="shared" si="1"/>
        <v>645971.42</v>
      </c>
      <c r="G32" s="47">
        <f t="shared" si="1"/>
        <v>67747.29</v>
      </c>
      <c r="H32" s="47">
        <f t="shared" si="1"/>
        <v>0</v>
      </c>
      <c r="I32" s="47">
        <f t="shared" si="1"/>
        <v>2178747.53</v>
      </c>
      <c r="J32" s="47">
        <f t="shared" si="1"/>
        <v>52989022.199999996</v>
      </c>
      <c r="K32" s="47">
        <f t="shared" si="1"/>
        <v>132181.41</v>
      </c>
      <c r="L32" s="47">
        <f t="shared" si="1"/>
        <v>0</v>
      </c>
      <c r="M32" s="47">
        <f t="shared" si="1"/>
        <v>531536.36</v>
      </c>
      <c r="N32" s="47">
        <f t="shared" si="1"/>
        <v>0</v>
      </c>
      <c r="O32" s="47">
        <f t="shared" si="1"/>
        <v>593.74</v>
      </c>
      <c r="P32" s="47">
        <f t="shared" si="1"/>
        <v>0</v>
      </c>
      <c r="Q32" s="47">
        <f t="shared" si="1"/>
        <v>34209.21</v>
      </c>
      <c r="R32" s="47">
        <f t="shared" si="1"/>
        <v>0</v>
      </c>
      <c r="S32" s="47">
        <f t="shared" si="1"/>
        <v>134684</v>
      </c>
      <c r="T32" s="47">
        <f t="shared" si="1"/>
        <v>0</v>
      </c>
      <c r="U32" s="47">
        <f t="shared" si="1"/>
        <v>56997063.83</v>
      </c>
    </row>
    <row r="33" spans="1:21" s="6" customFormat="1" ht="11.25">
      <c r="A33" s="45"/>
      <c r="C33" s="46" t="s">
        <v>326</v>
      </c>
      <c r="D33" s="47">
        <f aca="true" t="shared" si="2" ref="D33:U33">SUM(D13:D29)</f>
        <v>-282370.67</v>
      </c>
      <c r="E33" s="47">
        <f t="shared" si="2"/>
        <v>0</v>
      </c>
      <c r="F33" s="47">
        <f t="shared" si="2"/>
        <v>-645971.4199999999</v>
      </c>
      <c r="G33" s="47">
        <f t="shared" si="2"/>
        <v>-67747.29</v>
      </c>
      <c r="H33" s="47">
        <f t="shared" si="2"/>
        <v>0</v>
      </c>
      <c r="I33" s="47">
        <f t="shared" si="2"/>
        <v>-2178747.53</v>
      </c>
      <c r="J33" s="47">
        <f t="shared" si="2"/>
        <v>-52989022.2</v>
      </c>
      <c r="K33" s="47">
        <f t="shared" si="2"/>
        <v>-132181.41</v>
      </c>
      <c r="L33" s="47">
        <f t="shared" si="2"/>
        <v>0</v>
      </c>
      <c r="M33" s="47">
        <f t="shared" si="2"/>
        <v>-531536.36</v>
      </c>
      <c r="N33" s="47">
        <f t="shared" si="2"/>
        <v>0</v>
      </c>
      <c r="O33" s="47">
        <f t="shared" si="2"/>
        <v>-593.74</v>
      </c>
      <c r="P33" s="47">
        <f t="shared" si="2"/>
        <v>0</v>
      </c>
      <c r="Q33" s="47">
        <f t="shared" si="2"/>
        <v>-34209.21</v>
      </c>
      <c r="R33" s="47">
        <f t="shared" si="2"/>
        <v>0</v>
      </c>
      <c r="S33" s="47">
        <f t="shared" si="2"/>
        <v>-134684</v>
      </c>
      <c r="T33" s="47">
        <f t="shared" si="2"/>
        <v>0</v>
      </c>
      <c r="U33" s="47">
        <f t="shared" si="2"/>
        <v>-56997063.83</v>
      </c>
    </row>
    <row r="34" spans="1:2" ht="15">
      <c r="A34" s="57"/>
      <c r="B34" s="55"/>
    </row>
    <row r="35" spans="1:2" ht="15">
      <c r="A35" s="57"/>
      <c r="B35" s="55"/>
    </row>
  </sheetData>
  <mergeCells count="21">
    <mergeCell ref="A7:C7"/>
    <mergeCell ref="A9:C9"/>
    <mergeCell ref="A11:C11"/>
    <mergeCell ref="A12:C12"/>
    <mergeCell ref="B13:C13"/>
    <mergeCell ref="B14:C14"/>
    <mergeCell ref="B15:C15"/>
    <mergeCell ref="B16:C16"/>
    <mergeCell ref="B17:C17"/>
    <mergeCell ref="B18:C18"/>
    <mergeCell ref="B19:C19"/>
    <mergeCell ref="B20:C20"/>
    <mergeCell ref="B21:C21"/>
    <mergeCell ref="B22:C22"/>
    <mergeCell ref="B23:C23"/>
    <mergeCell ref="B24:C24"/>
    <mergeCell ref="B29:C29"/>
    <mergeCell ref="B25:C25"/>
    <mergeCell ref="B26:C26"/>
    <mergeCell ref="B27:C27"/>
    <mergeCell ref="B28:C28"/>
  </mergeCells>
  <printOptions/>
  <pageMargins left="0.25" right="0" top="0.75" bottom="0.5" header="0.5" footer="0.17"/>
  <pageSetup fitToHeight="0" fitToWidth="1" horizontalDpi="300" verticalDpi="300" orientation="landscape" paperSize="5" scale="62" r:id="rId1"/>
  <headerFooter alignWithMargins="0">
    <oddFooter>&amp;L&amp;8 06/12/02&amp;R&amp;8Attachment 12, Page 1 of 1</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U30"/>
  <sheetViews>
    <sheetView workbookViewId="0" topLeftCell="A2">
      <selection activeCell="A2" sqref="A2"/>
    </sheetView>
  </sheetViews>
  <sheetFormatPr defaultColWidth="9.33203125" defaultRowHeight="12.75"/>
  <cols>
    <col min="1" max="1" width="6.5" style="3" customWidth="1"/>
    <col min="2" max="2" width="7.66015625" style="3" customWidth="1"/>
    <col min="3" max="3" width="59.33203125" style="3" customWidth="1"/>
    <col min="4" max="4" width="17.16015625" style="3" bestFit="1" customWidth="1"/>
    <col min="5" max="5" width="13.5" style="3" bestFit="1" customWidth="1"/>
    <col min="6" max="6" width="17.5" style="2" bestFit="1" customWidth="1"/>
    <col min="7" max="7" width="17.5" style="3" bestFit="1" customWidth="1"/>
    <col min="8" max="8" width="9.83203125" style="3" bestFit="1" customWidth="1"/>
    <col min="9" max="9" width="17.16015625" style="3" bestFit="1" customWidth="1"/>
    <col min="10" max="10" width="16.33203125" style="3" bestFit="1" customWidth="1"/>
    <col min="11" max="11" width="16" style="3" bestFit="1" customWidth="1"/>
    <col min="12" max="12" width="14.5" style="3" bestFit="1" customWidth="1"/>
    <col min="13" max="13" width="17.16015625" style="3" bestFit="1" customWidth="1"/>
    <col min="14" max="14" width="10.5" style="3" bestFit="1" customWidth="1"/>
    <col min="15" max="15" width="16" style="3" bestFit="1" customWidth="1"/>
    <col min="16" max="16" width="9.33203125" style="3" customWidth="1"/>
    <col min="17" max="17" width="17.16015625" style="3" bestFit="1" customWidth="1"/>
    <col min="18" max="18" width="9.33203125" style="3" customWidth="1"/>
    <col min="19" max="19" width="17.16015625" style="3" bestFit="1" customWidth="1"/>
    <col min="20" max="20" width="10.5" style="3" bestFit="1" customWidth="1"/>
    <col min="21" max="21" width="20.16015625" style="3" bestFit="1" customWidth="1"/>
    <col min="22" max="16384" width="9.33203125" style="3" customWidth="1"/>
  </cols>
  <sheetData>
    <row r="1" spans="1:3" ht="15" hidden="1">
      <c r="A1" s="1" t="s">
        <v>275</v>
      </c>
      <c r="B1" s="1"/>
      <c r="C1" s="1"/>
    </row>
    <row r="2" spans="1:3" ht="17.25">
      <c r="A2" s="1" t="s">
        <v>345</v>
      </c>
      <c r="B2" s="1"/>
      <c r="C2" s="1"/>
    </row>
    <row r="3" spans="1:6" s="6" customFormat="1" ht="11.25">
      <c r="A3" s="4" t="s">
        <v>328</v>
      </c>
      <c r="B3" s="4"/>
      <c r="C3" s="4"/>
      <c r="F3" s="5"/>
    </row>
    <row r="4" spans="1:3" ht="15" hidden="1">
      <c r="A4" s="1" t="s">
        <v>329</v>
      </c>
      <c r="B4" s="1"/>
      <c r="C4" s="1"/>
    </row>
    <row r="7" spans="1:21" s="12" customFormat="1" ht="42.75">
      <c r="A7" s="245" t="s">
        <v>173</v>
      </c>
      <c r="B7" s="246"/>
      <c r="C7" s="246"/>
      <c r="D7" s="9" t="s">
        <v>174</v>
      </c>
      <c r="E7" s="9" t="s">
        <v>175</v>
      </c>
      <c r="F7" s="10" t="s">
        <v>176</v>
      </c>
      <c r="G7" s="9" t="s">
        <v>177</v>
      </c>
      <c r="H7" s="9" t="s">
        <v>178</v>
      </c>
      <c r="I7" s="9" t="s">
        <v>179</v>
      </c>
      <c r="J7" s="9" t="s">
        <v>330</v>
      </c>
      <c r="K7" s="9" t="s">
        <v>181</v>
      </c>
      <c r="L7" s="9" t="s">
        <v>279</v>
      </c>
      <c r="M7" s="9" t="s">
        <v>182</v>
      </c>
      <c r="N7" s="9" t="s">
        <v>280</v>
      </c>
      <c r="O7" s="9" t="s">
        <v>183</v>
      </c>
      <c r="P7" s="9" t="s">
        <v>281</v>
      </c>
      <c r="Q7" s="9" t="s">
        <v>184</v>
      </c>
      <c r="R7" s="9" t="s">
        <v>198</v>
      </c>
      <c r="S7" s="9" t="s">
        <v>185</v>
      </c>
      <c r="T7" s="9" t="s">
        <v>282</v>
      </c>
      <c r="U7" s="97" t="s">
        <v>186</v>
      </c>
    </row>
    <row r="8" spans="1:21" ht="4.5" customHeight="1">
      <c r="A8" s="13"/>
      <c r="B8" s="14"/>
      <c r="C8" s="14"/>
      <c r="D8" s="70"/>
      <c r="E8" s="98"/>
      <c r="F8" s="16"/>
      <c r="G8" s="98"/>
      <c r="H8" s="98"/>
      <c r="I8" s="98"/>
      <c r="J8" s="98"/>
      <c r="K8" s="98"/>
      <c r="L8" s="98"/>
      <c r="M8" s="98"/>
      <c r="N8" s="98"/>
      <c r="O8" s="98"/>
      <c r="P8" s="98"/>
      <c r="Q8" s="98"/>
      <c r="R8" s="98"/>
      <c r="S8" s="98"/>
      <c r="T8" s="98"/>
      <c r="U8" s="98"/>
    </row>
    <row r="9" spans="1:21" ht="16.5">
      <c r="A9" s="99" t="s">
        <v>331</v>
      </c>
      <c r="B9" s="99"/>
      <c r="C9" s="99"/>
      <c r="D9" s="100"/>
      <c r="E9" s="100"/>
      <c r="F9" s="20"/>
      <c r="G9" s="100"/>
      <c r="H9" s="100"/>
      <c r="I9" s="100"/>
      <c r="J9" s="100"/>
      <c r="K9" s="100"/>
      <c r="L9" s="100"/>
      <c r="M9" s="100"/>
      <c r="N9" s="100"/>
      <c r="O9" s="100"/>
      <c r="P9" s="100"/>
      <c r="Q9" s="100"/>
      <c r="R9" s="100"/>
      <c r="S9" s="100"/>
      <c r="T9" s="100"/>
      <c r="U9" s="100"/>
    </row>
    <row r="10" spans="1:21" ht="4.5" customHeight="1">
      <c r="A10" s="21"/>
      <c r="B10" s="22"/>
      <c r="C10" s="23"/>
      <c r="D10" s="100"/>
      <c r="E10" s="100"/>
      <c r="F10" s="20"/>
      <c r="G10" s="100"/>
      <c r="H10" s="100"/>
      <c r="I10" s="100"/>
      <c r="J10" s="100"/>
      <c r="K10" s="100"/>
      <c r="L10" s="100"/>
      <c r="M10" s="100"/>
      <c r="N10" s="100"/>
      <c r="O10" s="100"/>
      <c r="P10" s="100"/>
      <c r="Q10" s="100"/>
      <c r="R10" s="100"/>
      <c r="S10" s="100"/>
      <c r="T10" s="100"/>
      <c r="U10" s="100"/>
    </row>
    <row r="11" spans="1:21" ht="30" customHeight="1">
      <c r="A11" s="259" t="s">
        <v>332</v>
      </c>
      <c r="B11" s="260"/>
      <c r="C11" s="261"/>
      <c r="D11" s="27">
        <f>23423550.54-2132532.19</f>
        <v>21291018.349999998</v>
      </c>
      <c r="E11" s="27">
        <v>0</v>
      </c>
      <c r="F11" s="27">
        <f>20966163.61-300125.49</f>
        <v>20666038.12</v>
      </c>
      <c r="G11" s="27">
        <f>47078249.26</f>
        <v>47078249.26</v>
      </c>
      <c r="H11" s="27">
        <v>0</v>
      </c>
      <c r="I11" s="27">
        <f>45770655.82+1074463.66</f>
        <v>46845119.48</v>
      </c>
      <c r="J11" s="27">
        <v>0</v>
      </c>
      <c r="K11" s="27">
        <f>3236761.64-595967.5</f>
        <v>2640794.14</v>
      </c>
      <c r="L11" s="27">
        <v>0</v>
      </c>
      <c r="M11" s="27">
        <f>22132200.52-1512635</f>
        <v>20619565.52</v>
      </c>
      <c r="N11" s="27">
        <v>0</v>
      </c>
      <c r="O11" s="27">
        <f>7700474.94-900192.61</f>
        <v>6800282.33</v>
      </c>
      <c r="P11" s="27">
        <v>0</v>
      </c>
      <c r="Q11" s="27">
        <f>12811836.17-987057.94</f>
        <v>11824778.23</v>
      </c>
      <c r="R11" s="27">
        <v>0</v>
      </c>
      <c r="S11" s="27">
        <f>11264367.32-675603.19</f>
        <v>10588764.13</v>
      </c>
      <c r="T11" s="101">
        <v>0</v>
      </c>
      <c r="U11" s="102">
        <f>SUM(D11:T11)</f>
        <v>188354609.55999997</v>
      </c>
    </row>
    <row r="12" spans="1:21" ht="30" customHeight="1">
      <c r="A12" s="74"/>
      <c r="B12" s="248" t="s">
        <v>333</v>
      </c>
      <c r="C12" s="249"/>
      <c r="D12" s="39">
        <f>-D11</f>
        <v>-21291018.349999998</v>
      </c>
      <c r="E12" s="39">
        <f>-E11</f>
        <v>0</v>
      </c>
      <c r="F12" s="39">
        <f>-F11</f>
        <v>-20666038.12</v>
      </c>
      <c r="G12" s="39">
        <f>-G11</f>
        <v>-47078249.26</v>
      </c>
      <c r="H12" s="39">
        <f aca="true" t="shared" si="0" ref="H12:T12">-H11</f>
        <v>0</v>
      </c>
      <c r="I12" s="39">
        <f t="shared" si="0"/>
        <v>-46845119.48</v>
      </c>
      <c r="J12" s="39">
        <f t="shared" si="0"/>
        <v>0</v>
      </c>
      <c r="K12" s="39">
        <f t="shared" si="0"/>
        <v>-2640794.14</v>
      </c>
      <c r="L12" s="39">
        <f t="shared" si="0"/>
        <v>0</v>
      </c>
      <c r="M12" s="39">
        <f t="shared" si="0"/>
        <v>-20619565.52</v>
      </c>
      <c r="N12" s="39">
        <f t="shared" si="0"/>
        <v>0</v>
      </c>
      <c r="O12" s="39">
        <f t="shared" si="0"/>
        <v>-6800282.33</v>
      </c>
      <c r="P12" s="39">
        <f t="shared" si="0"/>
        <v>0</v>
      </c>
      <c r="Q12" s="39">
        <f t="shared" si="0"/>
        <v>-11824778.23</v>
      </c>
      <c r="R12" s="39">
        <f t="shared" si="0"/>
        <v>0</v>
      </c>
      <c r="S12" s="39">
        <f t="shared" si="0"/>
        <v>-10588764.13</v>
      </c>
      <c r="T12" s="39">
        <f t="shared" si="0"/>
        <v>0</v>
      </c>
      <c r="U12" s="103">
        <f>SUM(D12:T12)</f>
        <v>-188354609.55999997</v>
      </c>
    </row>
    <row r="13" spans="1:13" s="22" customFormat="1" ht="4.5" customHeight="1">
      <c r="A13" s="31"/>
      <c r="D13" s="84"/>
      <c r="E13" s="84"/>
      <c r="F13" s="32"/>
      <c r="G13" s="84"/>
      <c r="H13" s="84"/>
      <c r="I13" s="84"/>
      <c r="J13" s="84"/>
      <c r="K13" s="84"/>
      <c r="L13" s="84"/>
      <c r="M13" s="84"/>
    </row>
    <row r="15" spans="1:21" s="55" customFormat="1" ht="15">
      <c r="A15" s="54"/>
      <c r="F15" s="56"/>
      <c r="H15" s="3"/>
      <c r="J15" s="3"/>
      <c r="U15" s="56"/>
    </row>
    <row r="16" spans="1:11" s="55" customFormat="1" ht="15">
      <c r="A16" s="57" t="s">
        <v>245</v>
      </c>
      <c r="F16" s="56"/>
      <c r="G16" s="56"/>
      <c r="H16" s="3"/>
      <c r="I16" s="56"/>
      <c r="J16" s="2"/>
      <c r="K16" s="56"/>
    </row>
    <row r="17" spans="1:11" s="105" customFormat="1" ht="12.75">
      <c r="A17" s="104">
        <v>1</v>
      </c>
      <c r="B17" s="105" t="s">
        <v>334</v>
      </c>
      <c r="C17" s="106"/>
      <c r="E17" s="107"/>
      <c r="F17" s="107"/>
      <c r="G17" s="107"/>
      <c r="I17" s="56"/>
      <c r="J17" s="107"/>
      <c r="K17" s="107"/>
    </row>
    <row r="18" spans="2:11" s="105" customFormat="1" ht="15" customHeight="1">
      <c r="B18" s="108" t="s">
        <v>335</v>
      </c>
      <c r="C18" s="109">
        <v>2132532.19</v>
      </c>
      <c r="E18" s="107"/>
      <c r="F18" s="107"/>
      <c r="G18" s="107"/>
      <c r="I18" s="56"/>
      <c r="J18" s="107"/>
      <c r="K18" s="107"/>
    </row>
    <row r="19" spans="2:11" s="105" customFormat="1" ht="15" customHeight="1">
      <c r="B19" s="108" t="s">
        <v>336</v>
      </c>
      <c r="C19" s="109">
        <v>300125.49</v>
      </c>
      <c r="E19" s="107"/>
      <c r="F19" s="107"/>
      <c r="G19" s="107"/>
      <c r="I19" s="56"/>
      <c r="J19" s="107"/>
      <c r="K19" s="107"/>
    </row>
    <row r="20" spans="2:11" s="55" customFormat="1" ht="15" customHeight="1">
      <c r="B20" s="110" t="s">
        <v>337</v>
      </c>
      <c r="C20" s="111" t="s">
        <v>338</v>
      </c>
      <c r="E20" s="56"/>
      <c r="F20" s="56"/>
      <c r="G20" s="56"/>
      <c r="I20" s="56"/>
      <c r="J20" s="56"/>
      <c r="K20" s="56"/>
    </row>
    <row r="21" spans="2:11" s="55" customFormat="1" ht="15" customHeight="1">
      <c r="B21" s="110" t="s">
        <v>339</v>
      </c>
      <c r="C21" s="112">
        <v>-1074463.66</v>
      </c>
      <c r="E21" s="56"/>
      <c r="F21" s="56"/>
      <c r="I21" s="56"/>
      <c r="J21" s="56"/>
      <c r="K21" s="56"/>
    </row>
    <row r="22" spans="2:11" s="55" customFormat="1" ht="15" customHeight="1">
      <c r="B22" s="110" t="s">
        <v>340</v>
      </c>
      <c r="C22" s="113">
        <v>595967.5</v>
      </c>
      <c r="F22" s="56"/>
      <c r="I22" s="56"/>
      <c r="K22" s="56"/>
    </row>
    <row r="23" spans="2:9" s="55" customFormat="1" ht="15" customHeight="1">
      <c r="B23" s="110" t="s">
        <v>341</v>
      </c>
      <c r="C23" s="113">
        <v>1512635</v>
      </c>
      <c r="F23" s="56"/>
      <c r="G23" s="56"/>
      <c r="I23" s="56"/>
    </row>
    <row r="24" spans="2:9" s="55" customFormat="1" ht="15" customHeight="1">
      <c r="B24" s="110" t="s">
        <v>342</v>
      </c>
      <c r="C24" s="113">
        <v>900192.61</v>
      </c>
      <c r="F24" s="56"/>
      <c r="G24" s="56"/>
      <c r="I24" s="56"/>
    </row>
    <row r="25" spans="2:9" s="55" customFormat="1" ht="15" customHeight="1">
      <c r="B25" s="110" t="s">
        <v>343</v>
      </c>
      <c r="C25" s="113">
        <v>987057.94</v>
      </c>
      <c r="F25" s="56"/>
      <c r="I25" s="56"/>
    </row>
    <row r="26" spans="2:9" s="55" customFormat="1" ht="15" customHeight="1">
      <c r="B26" s="110" t="s">
        <v>344</v>
      </c>
      <c r="C26" s="113">
        <v>675603.19</v>
      </c>
      <c r="F26" s="56"/>
      <c r="G26" s="56"/>
      <c r="I26" s="56"/>
    </row>
    <row r="28" ht="15">
      <c r="G28" s="2"/>
    </row>
    <row r="29" ht="15">
      <c r="G29" s="2"/>
    </row>
    <row r="30" ht="15">
      <c r="G30" s="2"/>
    </row>
  </sheetData>
  <mergeCells count="3">
    <mergeCell ref="A7:C7"/>
    <mergeCell ref="A11:C11"/>
    <mergeCell ref="B12:C12"/>
  </mergeCells>
  <printOptions/>
  <pageMargins left="0.25" right="0" top="0.75" bottom="0.5" header="0.5" footer="0.17"/>
  <pageSetup firstPageNumber="1" useFirstPageNumber="1" fitToHeight="0" fitToWidth="1" horizontalDpi="300" verticalDpi="300" orientation="landscape" paperSize="5" scale="57" r:id="rId1"/>
  <headerFooter alignWithMargins="0">
    <oddFooter>&amp;L&amp;8 06/12/02&amp;R&amp;8Attachment 13, Page &amp;P of 1</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Q32"/>
  <sheetViews>
    <sheetView workbookViewId="0" topLeftCell="A2">
      <selection activeCell="A2" sqref="A2"/>
    </sheetView>
  </sheetViews>
  <sheetFormatPr defaultColWidth="9.33203125" defaultRowHeight="12.75"/>
  <cols>
    <col min="1" max="1" width="6.5" style="3" customWidth="1"/>
    <col min="2" max="2" width="7.66015625" style="3" customWidth="1"/>
    <col min="3" max="3" width="59.33203125" style="3" customWidth="1"/>
    <col min="4" max="4" width="16" style="2" bestFit="1" customWidth="1"/>
    <col min="5" max="5" width="13.16015625" style="2" customWidth="1"/>
    <col min="6" max="6" width="13" style="2" bestFit="1" customWidth="1"/>
    <col min="7" max="8" width="14.16015625" style="2" bestFit="1" customWidth="1"/>
    <col min="9" max="9" width="16" style="2" bestFit="1" customWidth="1"/>
    <col min="10" max="10" width="13.16015625" style="2" customWidth="1"/>
    <col min="11" max="11" width="13" style="2" bestFit="1" customWidth="1"/>
    <col min="12" max="12" width="14.16015625" style="2" bestFit="1" customWidth="1"/>
    <col min="13" max="13" width="13" style="2" bestFit="1" customWidth="1"/>
    <col min="14" max="15" width="14.16015625" style="2" bestFit="1" customWidth="1"/>
    <col min="16" max="16" width="16" style="2" bestFit="1" customWidth="1"/>
    <col min="17" max="17" width="13.16015625" style="3" customWidth="1"/>
    <col min="18" max="16384" width="9.33203125" style="3" customWidth="1"/>
  </cols>
  <sheetData>
    <row r="1" spans="1:3" ht="15" hidden="1">
      <c r="A1" s="1" t="s">
        <v>251</v>
      </c>
      <c r="B1" s="1"/>
      <c r="C1" s="1"/>
    </row>
    <row r="2" spans="1:3" ht="17.25">
      <c r="A2" s="1" t="s">
        <v>625</v>
      </c>
      <c r="B2" s="1"/>
      <c r="C2" s="1"/>
    </row>
    <row r="3" spans="1:16" s="6" customFormat="1" ht="11.25">
      <c r="A3" s="4" t="s">
        <v>346</v>
      </c>
      <c r="B3" s="4"/>
      <c r="C3" s="4"/>
      <c r="D3" s="5"/>
      <c r="E3" s="5"/>
      <c r="F3" s="5"/>
      <c r="G3" s="5"/>
      <c r="H3" s="5"/>
      <c r="I3" s="5"/>
      <c r="J3" s="5"/>
      <c r="K3" s="5"/>
      <c r="L3" s="5"/>
      <c r="M3" s="5"/>
      <c r="N3" s="5"/>
      <c r="O3" s="5"/>
      <c r="P3" s="5"/>
    </row>
    <row r="4" spans="1:3" ht="4.5" customHeight="1">
      <c r="A4" s="1"/>
      <c r="B4" s="1"/>
      <c r="C4" s="1"/>
    </row>
    <row r="5" spans="1:3" ht="17.25" hidden="1">
      <c r="A5" s="1" t="s">
        <v>347</v>
      </c>
      <c r="B5" s="1"/>
      <c r="C5" s="1"/>
    </row>
    <row r="6" spans="4:16" s="7" customFormat="1" ht="13.5">
      <c r="D6" s="8"/>
      <c r="E6" s="8"/>
      <c r="F6" s="8"/>
      <c r="G6" s="8"/>
      <c r="H6" s="8"/>
      <c r="I6" s="8"/>
      <c r="J6" s="8"/>
      <c r="K6" s="8"/>
      <c r="L6" s="8"/>
      <c r="M6" s="8"/>
      <c r="N6" s="8"/>
      <c r="O6" s="8"/>
      <c r="P6" s="8"/>
    </row>
    <row r="8" spans="1:16" s="12" customFormat="1" ht="34.5" customHeight="1">
      <c r="A8" s="245" t="s">
        <v>173</v>
      </c>
      <c r="B8" s="246"/>
      <c r="C8" s="246"/>
      <c r="D8" s="10" t="s">
        <v>174</v>
      </c>
      <c r="E8" s="10" t="s">
        <v>175</v>
      </c>
      <c r="F8" s="10" t="s">
        <v>176</v>
      </c>
      <c r="G8" s="10" t="s">
        <v>177</v>
      </c>
      <c r="H8" s="10" t="s">
        <v>178</v>
      </c>
      <c r="I8" s="10" t="s">
        <v>179</v>
      </c>
      <c r="J8" s="10" t="s">
        <v>180</v>
      </c>
      <c r="K8" s="10" t="s">
        <v>181</v>
      </c>
      <c r="L8" s="10" t="s">
        <v>182</v>
      </c>
      <c r="M8" s="10" t="s">
        <v>183</v>
      </c>
      <c r="N8" s="10" t="s">
        <v>184</v>
      </c>
      <c r="O8" s="10" t="s">
        <v>185</v>
      </c>
      <c r="P8" s="11" t="s">
        <v>186</v>
      </c>
    </row>
    <row r="9" spans="1:16" ht="4.5" customHeight="1">
      <c r="A9" s="13"/>
      <c r="B9" s="14"/>
      <c r="C9" s="15"/>
      <c r="D9" s="16"/>
      <c r="E9" s="16"/>
      <c r="F9" s="16"/>
      <c r="G9" s="16"/>
      <c r="H9" s="16"/>
      <c r="I9" s="16"/>
      <c r="J9" s="16"/>
      <c r="K9" s="16"/>
      <c r="L9" s="16"/>
      <c r="M9" s="16"/>
      <c r="N9" s="16"/>
      <c r="O9" s="16"/>
      <c r="P9" s="16"/>
    </row>
    <row r="10" spans="1:16" ht="16.5">
      <c r="A10" s="17" t="s">
        <v>348</v>
      </c>
      <c r="B10" s="18"/>
      <c r="C10" s="19"/>
      <c r="D10" s="20"/>
      <c r="E10" s="20"/>
      <c r="F10" s="20"/>
      <c r="G10" s="20"/>
      <c r="H10" s="20"/>
      <c r="I10" s="20"/>
      <c r="J10" s="20"/>
      <c r="K10" s="20"/>
      <c r="L10" s="20"/>
      <c r="M10" s="20"/>
      <c r="N10" s="20"/>
      <c r="O10" s="20"/>
      <c r="P10" s="20"/>
    </row>
    <row r="11" spans="1:16" ht="4.5" customHeight="1">
      <c r="A11" s="21"/>
      <c r="B11" s="22"/>
      <c r="C11" s="23"/>
      <c r="D11" s="20"/>
      <c r="E11" s="20"/>
      <c r="F11" s="20"/>
      <c r="G11" s="20"/>
      <c r="H11" s="20"/>
      <c r="I11" s="20"/>
      <c r="J11" s="20"/>
      <c r="K11" s="20"/>
      <c r="L11" s="20"/>
      <c r="M11" s="20"/>
      <c r="N11" s="20"/>
      <c r="O11" s="20"/>
      <c r="P11" s="20"/>
    </row>
    <row r="12" spans="1:17" s="30" customFormat="1" ht="19.5" customHeight="1">
      <c r="A12" s="24" t="s">
        <v>1305</v>
      </c>
      <c r="B12" s="25"/>
      <c r="C12" s="26"/>
      <c r="D12" s="27"/>
      <c r="E12" s="27"/>
      <c r="F12" s="27"/>
      <c r="G12" s="27"/>
      <c r="H12" s="27"/>
      <c r="I12" s="27"/>
      <c r="J12" s="27"/>
      <c r="K12" s="27"/>
      <c r="L12" s="27"/>
      <c r="M12" s="27"/>
      <c r="N12" s="27"/>
      <c r="O12" s="27"/>
      <c r="P12" s="27">
        <f aca="true" t="shared" si="0" ref="P12:P19">SUM(D12:O12)</f>
        <v>0</v>
      </c>
      <c r="Q12" s="29"/>
    </row>
    <row r="13" spans="1:17" s="30" customFormat="1" ht="19.5" customHeight="1">
      <c r="A13" s="24" t="s">
        <v>1306</v>
      </c>
      <c r="B13" s="25"/>
      <c r="C13" s="26"/>
      <c r="D13" s="27"/>
      <c r="E13" s="27"/>
      <c r="F13" s="27"/>
      <c r="G13" s="27"/>
      <c r="H13" s="27"/>
      <c r="I13" s="27"/>
      <c r="J13" s="27"/>
      <c r="K13" s="27"/>
      <c r="L13" s="27"/>
      <c r="M13" s="27"/>
      <c r="N13" s="27"/>
      <c r="O13" s="27"/>
      <c r="P13" s="27">
        <f t="shared" si="0"/>
        <v>0</v>
      </c>
      <c r="Q13" s="29"/>
    </row>
    <row r="14" spans="1:17" s="30" customFormat="1" ht="19.5" customHeight="1">
      <c r="A14" s="24"/>
      <c r="B14" s="247" t="s">
        <v>243</v>
      </c>
      <c r="C14" s="248"/>
      <c r="D14" s="27"/>
      <c r="E14" s="27"/>
      <c r="F14" s="27"/>
      <c r="G14" s="27"/>
      <c r="H14" s="27"/>
      <c r="I14" s="27"/>
      <c r="J14" s="27"/>
      <c r="K14" s="27"/>
      <c r="L14" s="27"/>
      <c r="M14" s="27"/>
      <c r="N14" s="27"/>
      <c r="O14" s="27"/>
      <c r="P14" s="27">
        <f t="shared" si="0"/>
        <v>0</v>
      </c>
      <c r="Q14" s="29"/>
    </row>
    <row r="15" spans="1:17" s="30" customFormat="1" ht="19.5" customHeight="1">
      <c r="A15" s="24"/>
      <c r="B15" s="247" t="s">
        <v>244</v>
      </c>
      <c r="C15" s="248"/>
      <c r="D15" s="27"/>
      <c r="E15" s="27"/>
      <c r="F15" s="27"/>
      <c r="G15" s="27"/>
      <c r="H15" s="27"/>
      <c r="I15" s="27"/>
      <c r="J15" s="27"/>
      <c r="K15" s="27"/>
      <c r="L15" s="27"/>
      <c r="M15" s="27"/>
      <c r="N15" s="27"/>
      <c r="O15" s="27"/>
      <c r="P15" s="27">
        <f t="shared" si="0"/>
        <v>0</v>
      </c>
      <c r="Q15" s="29"/>
    </row>
    <row r="16" spans="1:17" s="30" customFormat="1" ht="19.5" customHeight="1">
      <c r="A16" s="24" t="s">
        <v>188</v>
      </c>
      <c r="B16" s="25"/>
      <c r="C16" s="26"/>
      <c r="D16" s="27"/>
      <c r="E16" s="27"/>
      <c r="F16" s="27"/>
      <c r="G16" s="27"/>
      <c r="H16" s="27"/>
      <c r="I16" s="27"/>
      <c r="J16" s="27"/>
      <c r="K16" s="27"/>
      <c r="L16" s="27"/>
      <c r="M16" s="27"/>
      <c r="N16" s="27"/>
      <c r="O16" s="27"/>
      <c r="P16" s="27">
        <f t="shared" si="0"/>
        <v>0</v>
      </c>
      <c r="Q16" s="29"/>
    </row>
    <row r="17" spans="1:17" s="30" customFormat="1" ht="19.5" customHeight="1">
      <c r="A17" s="24" t="s">
        <v>189</v>
      </c>
      <c r="B17" s="25"/>
      <c r="C17" s="26"/>
      <c r="D17" s="27"/>
      <c r="E17" s="27"/>
      <c r="F17" s="27"/>
      <c r="G17" s="27"/>
      <c r="H17" s="27"/>
      <c r="I17" s="27"/>
      <c r="J17" s="27"/>
      <c r="K17" s="27"/>
      <c r="L17" s="27"/>
      <c r="M17" s="27"/>
      <c r="N17" s="27"/>
      <c r="O17" s="27"/>
      <c r="P17" s="27">
        <f t="shared" si="0"/>
        <v>0</v>
      </c>
      <c r="Q17" s="29"/>
    </row>
    <row r="18" spans="1:17" s="30" customFormat="1" ht="19.5" customHeight="1">
      <c r="A18" s="24"/>
      <c r="B18" s="247" t="s">
        <v>1307</v>
      </c>
      <c r="C18" s="248"/>
      <c r="D18" s="27"/>
      <c r="E18" s="27"/>
      <c r="F18" s="27"/>
      <c r="G18" s="27"/>
      <c r="H18" s="27"/>
      <c r="I18" s="27"/>
      <c r="J18" s="27"/>
      <c r="K18" s="27"/>
      <c r="L18" s="27"/>
      <c r="M18" s="27"/>
      <c r="N18" s="27"/>
      <c r="O18" s="27"/>
      <c r="P18" s="27">
        <f t="shared" si="0"/>
        <v>0</v>
      </c>
      <c r="Q18" s="29"/>
    </row>
    <row r="19" spans="1:17" s="30" customFormat="1" ht="19.5" customHeight="1">
      <c r="A19" s="24"/>
      <c r="B19" s="247" t="s">
        <v>1308</v>
      </c>
      <c r="C19" s="248"/>
      <c r="D19" s="27"/>
      <c r="E19" s="27"/>
      <c r="F19" s="27"/>
      <c r="G19" s="27"/>
      <c r="H19" s="27"/>
      <c r="I19" s="27"/>
      <c r="J19" s="27"/>
      <c r="K19" s="27"/>
      <c r="L19" s="27"/>
      <c r="M19" s="27"/>
      <c r="N19" s="27"/>
      <c r="O19" s="27"/>
      <c r="P19" s="27">
        <f t="shared" si="0"/>
        <v>0</v>
      </c>
      <c r="Q19" s="29"/>
    </row>
    <row r="20" spans="1:16" s="22" customFormat="1" ht="4.5" customHeight="1">
      <c r="A20" s="31"/>
      <c r="D20" s="32"/>
      <c r="E20" s="32"/>
      <c r="F20" s="32"/>
      <c r="G20" s="32"/>
      <c r="H20" s="32"/>
      <c r="I20" s="32"/>
      <c r="J20" s="32"/>
      <c r="K20" s="32"/>
      <c r="L20" s="32"/>
      <c r="M20" s="32"/>
      <c r="N20" s="32"/>
      <c r="O20" s="32"/>
      <c r="P20" s="32"/>
    </row>
    <row r="22" spans="1:16" s="55" customFormat="1" ht="12.75">
      <c r="A22" s="54" t="s">
        <v>245</v>
      </c>
      <c r="D22" s="56"/>
      <c r="E22" s="56"/>
      <c r="F22" s="56"/>
      <c r="G22" s="56"/>
      <c r="H22" s="56"/>
      <c r="I22" s="56"/>
      <c r="J22" s="56"/>
      <c r="K22" s="56"/>
      <c r="L22" s="56"/>
      <c r="M22" s="56"/>
      <c r="N22" s="56"/>
      <c r="O22" s="56"/>
      <c r="P22" s="56"/>
    </row>
    <row r="23" spans="1:16" s="55" customFormat="1" ht="12.75">
      <c r="A23" s="57">
        <v>1</v>
      </c>
      <c r="B23" s="55" t="s">
        <v>624</v>
      </c>
      <c r="D23" s="56"/>
      <c r="E23" s="56"/>
      <c r="F23" s="56"/>
      <c r="G23" s="56"/>
      <c r="H23" s="56"/>
      <c r="I23" s="56"/>
      <c r="J23" s="56"/>
      <c r="K23" s="56"/>
      <c r="L23" s="56"/>
      <c r="M23" s="56"/>
      <c r="N23" s="56"/>
      <c r="O23" s="56"/>
      <c r="P23" s="56"/>
    </row>
    <row r="24" spans="4:16" s="55" customFormat="1" ht="12.75">
      <c r="D24" s="56"/>
      <c r="E24" s="56"/>
      <c r="F24" s="56"/>
      <c r="G24" s="56"/>
      <c r="H24" s="56"/>
      <c r="I24" s="56"/>
      <c r="J24" s="56"/>
      <c r="K24" s="56"/>
      <c r="L24" s="56"/>
      <c r="M24" s="56"/>
      <c r="N24" s="56"/>
      <c r="O24" s="56"/>
      <c r="P24" s="56"/>
    </row>
    <row r="26" spans="3:16" s="6" customFormat="1" ht="11.25" hidden="1">
      <c r="C26" s="46" t="s">
        <v>247</v>
      </c>
      <c r="D26" s="47">
        <f>D12+D13</f>
        <v>0</v>
      </c>
      <c r="E26" s="47">
        <f aca="true" t="shared" si="1" ref="E26:P26">E12+E13</f>
        <v>0</v>
      </c>
      <c r="F26" s="47">
        <f t="shared" si="1"/>
        <v>0</v>
      </c>
      <c r="G26" s="47">
        <f t="shared" si="1"/>
        <v>0</v>
      </c>
      <c r="H26" s="47">
        <f t="shared" si="1"/>
        <v>0</v>
      </c>
      <c r="I26" s="47">
        <f t="shared" si="1"/>
        <v>0</v>
      </c>
      <c r="J26" s="47">
        <f t="shared" si="1"/>
        <v>0</v>
      </c>
      <c r="K26" s="47">
        <f t="shared" si="1"/>
        <v>0</v>
      </c>
      <c r="L26" s="47">
        <f t="shared" si="1"/>
        <v>0</v>
      </c>
      <c r="M26" s="47">
        <f t="shared" si="1"/>
        <v>0</v>
      </c>
      <c r="N26" s="47">
        <f t="shared" si="1"/>
        <v>0</v>
      </c>
      <c r="O26" s="47">
        <f t="shared" si="1"/>
        <v>0</v>
      </c>
      <c r="P26" s="47">
        <f t="shared" si="1"/>
        <v>0</v>
      </c>
    </row>
    <row r="27" spans="3:16" s="6" customFormat="1" ht="11.25" hidden="1">
      <c r="C27" s="46" t="s">
        <v>234</v>
      </c>
      <c r="D27" s="47">
        <f>D14+D15</f>
        <v>0</v>
      </c>
      <c r="E27" s="47">
        <f aca="true" t="shared" si="2" ref="E27:P27">E14+E15</f>
        <v>0</v>
      </c>
      <c r="F27" s="47">
        <f t="shared" si="2"/>
        <v>0</v>
      </c>
      <c r="G27" s="47">
        <f t="shared" si="2"/>
        <v>0</v>
      </c>
      <c r="H27" s="47">
        <f t="shared" si="2"/>
        <v>0</v>
      </c>
      <c r="I27" s="47">
        <f t="shared" si="2"/>
        <v>0</v>
      </c>
      <c r="J27" s="47">
        <f t="shared" si="2"/>
        <v>0</v>
      </c>
      <c r="K27" s="47">
        <f t="shared" si="2"/>
        <v>0</v>
      </c>
      <c r="L27" s="47">
        <f t="shared" si="2"/>
        <v>0</v>
      </c>
      <c r="M27" s="47">
        <f t="shared" si="2"/>
        <v>0</v>
      </c>
      <c r="N27" s="47">
        <f t="shared" si="2"/>
        <v>0</v>
      </c>
      <c r="O27" s="47">
        <f t="shared" si="2"/>
        <v>0</v>
      </c>
      <c r="P27" s="47">
        <f t="shared" si="2"/>
        <v>0</v>
      </c>
    </row>
    <row r="28" spans="3:16" s="6" customFormat="1" ht="11.25" hidden="1">
      <c r="C28" s="46" t="s">
        <v>248</v>
      </c>
      <c r="D28" s="47">
        <f>D26+D27</f>
        <v>0</v>
      </c>
      <c r="E28" s="47">
        <f aca="true" t="shared" si="3" ref="E28:P28">E26+E27</f>
        <v>0</v>
      </c>
      <c r="F28" s="47">
        <f t="shared" si="3"/>
        <v>0</v>
      </c>
      <c r="G28" s="47">
        <f t="shared" si="3"/>
        <v>0</v>
      </c>
      <c r="H28" s="47">
        <f t="shared" si="3"/>
        <v>0</v>
      </c>
      <c r="I28" s="47">
        <f t="shared" si="3"/>
        <v>0</v>
      </c>
      <c r="J28" s="47">
        <f t="shared" si="3"/>
        <v>0</v>
      </c>
      <c r="K28" s="47">
        <f t="shared" si="3"/>
        <v>0</v>
      </c>
      <c r="L28" s="47">
        <f t="shared" si="3"/>
        <v>0</v>
      </c>
      <c r="M28" s="47">
        <f t="shared" si="3"/>
        <v>0</v>
      </c>
      <c r="N28" s="47">
        <f t="shared" si="3"/>
        <v>0</v>
      </c>
      <c r="O28" s="47">
        <f t="shared" si="3"/>
        <v>0</v>
      </c>
      <c r="P28" s="47">
        <f t="shared" si="3"/>
        <v>0</v>
      </c>
    </row>
    <row r="29" spans="3:16" s="6" customFormat="1" ht="11.25" hidden="1">
      <c r="C29" s="46" t="s">
        <v>247</v>
      </c>
      <c r="D29" s="58">
        <f>D16+D17</f>
        <v>0</v>
      </c>
      <c r="E29" s="58">
        <f aca="true" t="shared" si="4" ref="E29:P29">E16+E17</f>
        <v>0</v>
      </c>
      <c r="F29" s="58">
        <f t="shared" si="4"/>
        <v>0</v>
      </c>
      <c r="G29" s="58">
        <f t="shared" si="4"/>
        <v>0</v>
      </c>
      <c r="H29" s="58">
        <f t="shared" si="4"/>
        <v>0</v>
      </c>
      <c r="I29" s="58">
        <f t="shared" si="4"/>
        <v>0</v>
      </c>
      <c r="J29" s="58">
        <f t="shared" si="4"/>
        <v>0</v>
      </c>
      <c r="K29" s="58">
        <f t="shared" si="4"/>
        <v>0</v>
      </c>
      <c r="L29" s="58">
        <f t="shared" si="4"/>
        <v>0</v>
      </c>
      <c r="M29" s="58">
        <f t="shared" si="4"/>
        <v>0</v>
      </c>
      <c r="N29" s="58">
        <f t="shared" si="4"/>
        <v>0</v>
      </c>
      <c r="O29" s="58">
        <f t="shared" si="4"/>
        <v>0</v>
      </c>
      <c r="P29" s="58">
        <f t="shared" si="4"/>
        <v>0</v>
      </c>
    </row>
    <row r="30" spans="3:16" s="6" customFormat="1" ht="11.25" hidden="1">
      <c r="C30" s="46" t="s">
        <v>234</v>
      </c>
      <c r="D30" s="58">
        <f>D18+D19</f>
        <v>0</v>
      </c>
      <c r="E30" s="58">
        <f aca="true" t="shared" si="5" ref="E30:P30">E18+E19</f>
        <v>0</v>
      </c>
      <c r="F30" s="58">
        <f t="shared" si="5"/>
        <v>0</v>
      </c>
      <c r="G30" s="58">
        <f t="shared" si="5"/>
        <v>0</v>
      </c>
      <c r="H30" s="58">
        <f t="shared" si="5"/>
        <v>0</v>
      </c>
      <c r="I30" s="58">
        <f t="shared" si="5"/>
        <v>0</v>
      </c>
      <c r="J30" s="58">
        <f t="shared" si="5"/>
        <v>0</v>
      </c>
      <c r="K30" s="58">
        <f t="shared" si="5"/>
        <v>0</v>
      </c>
      <c r="L30" s="58">
        <f t="shared" si="5"/>
        <v>0</v>
      </c>
      <c r="M30" s="58">
        <f t="shared" si="5"/>
        <v>0</v>
      </c>
      <c r="N30" s="58">
        <f t="shared" si="5"/>
        <v>0</v>
      </c>
      <c r="O30" s="58">
        <f t="shared" si="5"/>
        <v>0</v>
      </c>
      <c r="P30" s="58">
        <f t="shared" si="5"/>
        <v>0</v>
      </c>
    </row>
    <row r="31" spans="3:16" s="6" customFormat="1" ht="11.25" hidden="1">
      <c r="C31" s="46" t="s">
        <v>248</v>
      </c>
      <c r="D31" s="58">
        <f>D29+D30</f>
        <v>0</v>
      </c>
      <c r="E31" s="58">
        <f aca="true" t="shared" si="6" ref="E31:P31">E29+E30</f>
        <v>0</v>
      </c>
      <c r="F31" s="58">
        <f t="shared" si="6"/>
        <v>0</v>
      </c>
      <c r="G31" s="58">
        <f t="shared" si="6"/>
        <v>0</v>
      </c>
      <c r="H31" s="58">
        <f t="shared" si="6"/>
        <v>0</v>
      </c>
      <c r="I31" s="58">
        <f t="shared" si="6"/>
        <v>0</v>
      </c>
      <c r="J31" s="58">
        <f t="shared" si="6"/>
        <v>0</v>
      </c>
      <c r="K31" s="58">
        <f t="shared" si="6"/>
        <v>0</v>
      </c>
      <c r="L31" s="58">
        <f t="shared" si="6"/>
        <v>0</v>
      </c>
      <c r="M31" s="58">
        <f t="shared" si="6"/>
        <v>0</v>
      </c>
      <c r="N31" s="58">
        <f t="shared" si="6"/>
        <v>0</v>
      </c>
      <c r="O31" s="58">
        <f t="shared" si="6"/>
        <v>0</v>
      </c>
      <c r="P31" s="58">
        <f t="shared" si="6"/>
        <v>0</v>
      </c>
    </row>
    <row r="32" spans="4:16" s="6" customFormat="1" ht="11.25" hidden="1">
      <c r="D32" s="5"/>
      <c r="E32" s="5"/>
      <c r="F32" s="5"/>
      <c r="G32" s="5"/>
      <c r="H32" s="5"/>
      <c r="I32" s="5"/>
      <c r="J32" s="5"/>
      <c r="K32" s="5"/>
      <c r="L32" s="5"/>
      <c r="M32" s="5"/>
      <c r="N32" s="5"/>
      <c r="O32" s="48" t="s">
        <v>249</v>
      </c>
      <c r="P32" s="49">
        <f>P29-P26</f>
        <v>0</v>
      </c>
    </row>
  </sheetData>
  <mergeCells count="5">
    <mergeCell ref="B19:C19"/>
    <mergeCell ref="A8:C8"/>
    <mergeCell ref="B14:C14"/>
    <mergeCell ref="B15:C15"/>
    <mergeCell ref="B18:C18"/>
  </mergeCells>
  <printOptions/>
  <pageMargins left="0.25" right="0" top="0.75" bottom="0.5" header="0.5" footer="0.17"/>
  <pageSetup firstPageNumber="1" useFirstPageNumber="1" fitToHeight="1" fitToWidth="1" horizontalDpi="300" verticalDpi="300" orientation="landscape" paperSize="5" scale="76" r:id="rId1"/>
  <headerFooter alignWithMargins="0">
    <oddFooter>&amp;L&amp;8 06/12/02&amp;R&amp;8Attachment 14, Page &amp;P of 1</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Q185"/>
  <sheetViews>
    <sheetView workbookViewId="0" topLeftCell="A2">
      <selection activeCell="A2" sqref="A2"/>
    </sheetView>
  </sheetViews>
  <sheetFormatPr defaultColWidth="9.33203125" defaultRowHeight="12.75"/>
  <cols>
    <col min="1" max="1" width="6.5" style="3" customWidth="1"/>
    <col min="2" max="2" width="7.66015625" style="3" customWidth="1"/>
    <col min="3" max="3" width="59.33203125" style="3" customWidth="1"/>
    <col min="4" max="5" width="13.16015625" style="3" customWidth="1"/>
    <col min="6" max="6" width="12" style="3" customWidth="1"/>
    <col min="7" max="10" width="13.16015625" style="3" customWidth="1"/>
    <col min="11" max="11" width="12.33203125" style="3" customWidth="1"/>
    <col min="12" max="12" width="12" style="3" customWidth="1"/>
    <col min="13" max="13" width="11.66015625" style="3" customWidth="1"/>
    <col min="14" max="14" width="12" style="3" customWidth="1"/>
    <col min="15" max="15" width="11.33203125" style="3" customWidth="1"/>
    <col min="16" max="16" width="13.16015625" style="3" customWidth="1"/>
    <col min="17" max="17" width="13.16015625" style="22" customWidth="1"/>
    <col min="18" max="16384" width="9.33203125" style="3" customWidth="1"/>
  </cols>
  <sheetData>
    <row r="1" spans="1:3" ht="15.75" hidden="1">
      <c r="A1" s="1" t="s">
        <v>170</v>
      </c>
      <c r="B1" s="1"/>
      <c r="C1" s="1"/>
    </row>
    <row r="2" spans="1:3" ht="17.25">
      <c r="A2" s="1" t="s">
        <v>1107</v>
      </c>
      <c r="B2" s="1"/>
      <c r="C2" s="1"/>
    </row>
    <row r="3" spans="1:17" s="6" customFormat="1" ht="11.25">
      <c r="A3" s="4" t="s">
        <v>626</v>
      </c>
      <c r="B3" s="4"/>
      <c r="C3" s="4"/>
      <c r="Q3" s="114"/>
    </row>
    <row r="4" spans="1:3" ht="15">
      <c r="A4" s="1"/>
      <c r="B4" s="1"/>
      <c r="C4" s="1"/>
    </row>
    <row r="5" spans="1:3" ht="17.25" hidden="1">
      <c r="A5" s="1" t="s">
        <v>627</v>
      </c>
      <c r="B5" s="1"/>
      <c r="C5" s="1"/>
    </row>
    <row r="7" spans="1:17" s="12" customFormat="1" ht="42.75">
      <c r="A7" s="245" t="s">
        <v>628</v>
      </c>
      <c r="B7" s="246"/>
      <c r="C7" s="246"/>
      <c r="D7" s="9" t="s">
        <v>174</v>
      </c>
      <c r="E7" s="9" t="s">
        <v>175</v>
      </c>
      <c r="F7" s="9" t="s">
        <v>176</v>
      </c>
      <c r="G7" s="9" t="s">
        <v>177</v>
      </c>
      <c r="H7" s="9" t="s">
        <v>178</v>
      </c>
      <c r="I7" s="9" t="s">
        <v>179</v>
      </c>
      <c r="J7" s="9" t="s">
        <v>255</v>
      </c>
      <c r="K7" s="9" t="s">
        <v>181</v>
      </c>
      <c r="L7" s="9" t="s">
        <v>182</v>
      </c>
      <c r="M7" s="9" t="s">
        <v>183</v>
      </c>
      <c r="N7" s="9" t="s">
        <v>184</v>
      </c>
      <c r="O7" s="9" t="s">
        <v>185</v>
      </c>
      <c r="P7" s="97" t="s">
        <v>186</v>
      </c>
      <c r="Q7" s="115"/>
    </row>
    <row r="8" spans="1:16" ht="4.5" customHeight="1">
      <c r="A8" s="13"/>
      <c r="B8" s="14"/>
      <c r="C8" s="15"/>
      <c r="D8" s="98"/>
      <c r="E8" s="98"/>
      <c r="F8" s="98"/>
      <c r="G8" s="98"/>
      <c r="H8" s="98"/>
      <c r="I8" s="98"/>
      <c r="J8" s="98"/>
      <c r="K8" s="98"/>
      <c r="L8" s="98"/>
      <c r="M8" s="98"/>
      <c r="N8" s="98"/>
      <c r="O8" s="98"/>
      <c r="P8" s="98"/>
    </row>
    <row r="9" spans="1:16" ht="15">
      <c r="A9" s="17" t="s">
        <v>630</v>
      </c>
      <c r="B9" s="18"/>
      <c r="C9" s="19"/>
      <c r="D9" s="100"/>
      <c r="E9" s="100"/>
      <c r="F9" s="100"/>
      <c r="G9" s="100"/>
      <c r="H9" s="100"/>
      <c r="I9" s="100"/>
      <c r="J9" s="100"/>
      <c r="K9" s="100"/>
      <c r="L9" s="100"/>
      <c r="M9" s="100"/>
      <c r="N9" s="100"/>
      <c r="O9" s="100"/>
      <c r="P9" s="100"/>
    </row>
    <row r="10" spans="1:16" ht="4.5" customHeight="1">
      <c r="A10" s="21"/>
      <c r="B10" s="22"/>
      <c r="C10" s="23"/>
      <c r="D10" s="100"/>
      <c r="E10" s="100"/>
      <c r="F10" s="100"/>
      <c r="G10" s="100"/>
      <c r="H10" s="100"/>
      <c r="I10" s="100"/>
      <c r="J10" s="100"/>
      <c r="K10" s="100"/>
      <c r="L10" s="100"/>
      <c r="M10" s="100"/>
      <c r="N10" s="100"/>
      <c r="O10" s="100"/>
      <c r="P10" s="100"/>
    </row>
    <row r="11" spans="1:17" s="30" customFormat="1" ht="19.5" customHeight="1">
      <c r="A11" s="24" t="s">
        <v>631</v>
      </c>
      <c r="B11" s="25"/>
      <c r="C11" s="59"/>
      <c r="D11" s="116"/>
      <c r="E11" s="116"/>
      <c r="F11" s="116"/>
      <c r="G11" s="116"/>
      <c r="H11" s="116"/>
      <c r="I11" s="116"/>
      <c r="J11" s="116"/>
      <c r="K11" s="117"/>
      <c r="L11" s="116"/>
      <c r="M11" s="117"/>
      <c r="N11" s="116"/>
      <c r="O11" s="116"/>
      <c r="P11" s="27">
        <f>SUM(D11:O11)</f>
        <v>0</v>
      </c>
      <c r="Q11" s="118"/>
    </row>
    <row r="12" spans="1:17" s="30" customFormat="1" ht="19.5" customHeight="1">
      <c r="A12" s="24" t="s">
        <v>632</v>
      </c>
      <c r="B12" s="25"/>
      <c r="C12" s="59"/>
      <c r="D12" s="116"/>
      <c r="E12" s="116"/>
      <c r="F12" s="116"/>
      <c r="G12" s="116"/>
      <c r="H12" s="116"/>
      <c r="I12" s="116"/>
      <c r="J12" s="116"/>
      <c r="K12" s="117"/>
      <c r="L12" s="116"/>
      <c r="M12" s="117"/>
      <c r="N12" s="116"/>
      <c r="O12" s="116"/>
      <c r="P12" s="27">
        <f>SUM(D12:O12)</f>
        <v>0</v>
      </c>
      <c r="Q12" s="118"/>
    </row>
    <row r="13" spans="1:17" s="30" customFormat="1" ht="19.5" customHeight="1">
      <c r="A13" s="24" t="s">
        <v>633</v>
      </c>
      <c r="B13" s="25"/>
      <c r="C13" s="59"/>
      <c r="D13" s="116"/>
      <c r="E13" s="116"/>
      <c r="F13" s="116"/>
      <c r="G13" s="116"/>
      <c r="H13" s="116"/>
      <c r="I13" s="116"/>
      <c r="J13" s="116"/>
      <c r="K13" s="117"/>
      <c r="L13" s="116"/>
      <c r="M13" s="117"/>
      <c r="N13" s="116"/>
      <c r="O13" s="116"/>
      <c r="P13" s="27">
        <f aca="true" t="shared" si="0" ref="P13:P79">SUM(D13:O13)</f>
        <v>0</v>
      </c>
      <c r="Q13" s="118"/>
    </row>
    <row r="14" spans="1:17" s="30" customFormat="1" ht="19.5" customHeight="1">
      <c r="A14" s="24" t="s">
        <v>634</v>
      </c>
      <c r="B14" s="25"/>
      <c r="C14" s="59"/>
      <c r="D14" s="116"/>
      <c r="E14" s="116"/>
      <c r="F14" s="116"/>
      <c r="G14" s="116"/>
      <c r="H14" s="116"/>
      <c r="I14" s="116"/>
      <c r="J14" s="116"/>
      <c r="K14" s="117"/>
      <c r="L14" s="116"/>
      <c r="M14" s="117"/>
      <c r="N14" s="116"/>
      <c r="O14" s="116"/>
      <c r="P14" s="27">
        <f t="shared" si="0"/>
        <v>0</v>
      </c>
      <c r="Q14" s="118"/>
    </row>
    <row r="15" spans="1:17" s="30" customFormat="1" ht="19.5" customHeight="1">
      <c r="A15" s="24" t="s">
        <v>635</v>
      </c>
      <c r="B15" s="25"/>
      <c r="C15" s="59"/>
      <c r="D15" s="119"/>
      <c r="E15" s="119"/>
      <c r="F15" s="119"/>
      <c r="G15" s="119"/>
      <c r="H15" s="119"/>
      <c r="I15" s="119"/>
      <c r="J15" s="119"/>
      <c r="K15" s="120"/>
      <c r="L15" s="119"/>
      <c r="M15" s="120"/>
      <c r="N15" s="119"/>
      <c r="O15" s="119"/>
      <c r="P15" s="39">
        <f t="shared" si="0"/>
        <v>0</v>
      </c>
      <c r="Q15" s="118"/>
    </row>
    <row r="16" spans="1:17" s="30" customFormat="1" ht="19.5" customHeight="1">
      <c r="A16" s="74" t="s">
        <v>636</v>
      </c>
      <c r="B16" s="125"/>
      <c r="C16" s="126"/>
      <c r="D16" s="119"/>
      <c r="E16" s="119"/>
      <c r="F16" s="119"/>
      <c r="G16" s="119"/>
      <c r="H16" s="119"/>
      <c r="I16" s="119"/>
      <c r="J16" s="119"/>
      <c r="K16" s="120"/>
      <c r="L16" s="119"/>
      <c r="M16" s="120"/>
      <c r="N16" s="119"/>
      <c r="O16" s="119"/>
      <c r="P16" s="39">
        <f>SUM(D16:O16)</f>
        <v>0</v>
      </c>
      <c r="Q16" s="118"/>
    </row>
    <row r="17" spans="1:17" s="30" customFormat="1" ht="19.5" customHeight="1">
      <c r="A17" s="74" t="s">
        <v>1108</v>
      </c>
      <c r="B17" s="125"/>
      <c r="C17" s="126"/>
      <c r="D17" s="119"/>
      <c r="E17" s="119"/>
      <c r="F17" s="119"/>
      <c r="G17" s="119"/>
      <c r="H17" s="119"/>
      <c r="I17" s="119"/>
      <c r="J17" s="119"/>
      <c r="K17" s="120"/>
      <c r="L17" s="119"/>
      <c r="M17" s="120"/>
      <c r="N17" s="119"/>
      <c r="O17" s="119"/>
      <c r="P17" s="39">
        <f t="shared" si="0"/>
        <v>0</v>
      </c>
      <c r="Q17" s="118"/>
    </row>
    <row r="18" spans="1:17" s="30" customFormat="1" ht="19.5" customHeight="1">
      <c r="A18" s="74" t="s">
        <v>637</v>
      </c>
      <c r="B18" s="125"/>
      <c r="C18" s="126"/>
      <c r="D18" s="119"/>
      <c r="E18" s="119"/>
      <c r="F18" s="119"/>
      <c r="G18" s="119"/>
      <c r="H18" s="119"/>
      <c r="I18" s="119"/>
      <c r="J18" s="119"/>
      <c r="K18" s="120"/>
      <c r="L18" s="119"/>
      <c r="M18" s="120"/>
      <c r="N18" s="119"/>
      <c r="O18" s="119"/>
      <c r="P18" s="39">
        <f t="shared" si="0"/>
        <v>0</v>
      </c>
      <c r="Q18" s="118"/>
    </row>
    <row r="19" spans="1:17" s="30" customFormat="1" ht="19.5" customHeight="1">
      <c r="A19" s="74" t="s">
        <v>1109</v>
      </c>
      <c r="B19" s="125"/>
      <c r="C19" s="126"/>
      <c r="D19" s="119"/>
      <c r="E19" s="119"/>
      <c r="F19" s="119"/>
      <c r="G19" s="119"/>
      <c r="H19" s="119"/>
      <c r="I19" s="119"/>
      <c r="J19" s="119"/>
      <c r="K19" s="120"/>
      <c r="L19" s="119"/>
      <c r="M19" s="120"/>
      <c r="N19" s="119"/>
      <c r="O19" s="119"/>
      <c r="P19" s="39">
        <f>SUM(D19:O19)</f>
        <v>0</v>
      </c>
      <c r="Q19" s="118"/>
    </row>
    <row r="20" spans="1:17" s="30" customFormat="1" ht="19.5" customHeight="1">
      <c r="A20" s="74" t="s">
        <v>1110</v>
      </c>
      <c r="B20" s="125"/>
      <c r="C20" s="126"/>
      <c r="D20" s="119"/>
      <c r="E20" s="119"/>
      <c r="F20" s="119"/>
      <c r="G20" s="119"/>
      <c r="H20" s="119"/>
      <c r="I20" s="119"/>
      <c r="J20" s="119"/>
      <c r="K20" s="120"/>
      <c r="L20" s="119"/>
      <c r="M20" s="120"/>
      <c r="N20" s="119"/>
      <c r="O20" s="119"/>
      <c r="P20" s="39">
        <f>SUM(D20:O20)</f>
        <v>0</v>
      </c>
      <c r="Q20" s="118"/>
    </row>
    <row r="21" spans="1:17" s="30" customFormat="1" ht="19.5" customHeight="1">
      <c r="A21" s="74" t="s">
        <v>638</v>
      </c>
      <c r="B21" s="125"/>
      <c r="C21" s="126"/>
      <c r="D21" s="119"/>
      <c r="E21" s="119"/>
      <c r="F21" s="119"/>
      <c r="G21" s="119"/>
      <c r="H21" s="119"/>
      <c r="I21" s="119"/>
      <c r="J21" s="119"/>
      <c r="K21" s="120"/>
      <c r="L21" s="119"/>
      <c r="M21" s="120"/>
      <c r="N21" s="119"/>
      <c r="O21" s="119"/>
      <c r="P21" s="39">
        <f t="shared" si="0"/>
        <v>0</v>
      </c>
      <c r="Q21" s="118"/>
    </row>
    <row r="22" spans="1:17" s="30" customFormat="1" ht="19.5" customHeight="1">
      <c r="A22" s="24" t="s">
        <v>639</v>
      </c>
      <c r="B22" s="25"/>
      <c r="C22" s="59"/>
      <c r="D22" s="116"/>
      <c r="E22" s="116"/>
      <c r="F22" s="116"/>
      <c r="G22" s="116"/>
      <c r="H22" s="116"/>
      <c r="I22" s="116"/>
      <c r="J22" s="116"/>
      <c r="K22" s="117"/>
      <c r="L22" s="116"/>
      <c r="M22" s="117"/>
      <c r="N22" s="116"/>
      <c r="O22" s="116"/>
      <c r="P22" s="27">
        <f t="shared" si="0"/>
        <v>0</v>
      </c>
      <c r="Q22" s="118"/>
    </row>
    <row r="23" spans="1:17" s="30" customFormat="1" ht="19.5" customHeight="1">
      <c r="A23" s="24" t="s">
        <v>640</v>
      </c>
      <c r="B23" s="25"/>
      <c r="C23" s="59"/>
      <c r="D23" s="116"/>
      <c r="E23" s="116"/>
      <c r="F23" s="116"/>
      <c r="G23" s="116"/>
      <c r="H23" s="116"/>
      <c r="I23" s="116"/>
      <c r="J23" s="116"/>
      <c r="K23" s="117"/>
      <c r="L23" s="116"/>
      <c r="M23" s="117"/>
      <c r="N23" s="116"/>
      <c r="O23" s="116"/>
      <c r="P23" s="27">
        <f t="shared" si="0"/>
        <v>0</v>
      </c>
      <c r="Q23" s="118"/>
    </row>
    <row r="24" spans="1:17" s="30" customFormat="1" ht="19.5" customHeight="1">
      <c r="A24" s="24" t="s">
        <v>641</v>
      </c>
      <c r="B24" s="25"/>
      <c r="C24" s="59"/>
      <c r="D24" s="116"/>
      <c r="E24" s="116"/>
      <c r="F24" s="116"/>
      <c r="G24" s="116"/>
      <c r="H24" s="116"/>
      <c r="I24" s="116"/>
      <c r="J24" s="116"/>
      <c r="K24" s="117"/>
      <c r="L24" s="116"/>
      <c r="M24" s="117"/>
      <c r="N24" s="116"/>
      <c r="O24" s="116"/>
      <c r="P24" s="27">
        <f t="shared" si="0"/>
        <v>0</v>
      </c>
      <c r="Q24" s="118"/>
    </row>
    <row r="25" spans="1:17" s="30" customFormat="1" ht="19.5" customHeight="1">
      <c r="A25" s="24" t="s">
        <v>642</v>
      </c>
      <c r="B25" s="25"/>
      <c r="C25" s="59"/>
      <c r="D25" s="116"/>
      <c r="E25" s="116"/>
      <c r="F25" s="116"/>
      <c r="G25" s="116"/>
      <c r="H25" s="116"/>
      <c r="I25" s="116"/>
      <c r="J25" s="116"/>
      <c r="K25" s="117"/>
      <c r="L25" s="116"/>
      <c r="M25" s="117"/>
      <c r="N25" s="116"/>
      <c r="O25" s="116"/>
      <c r="P25" s="27">
        <f t="shared" si="0"/>
        <v>0</v>
      </c>
      <c r="Q25" s="118"/>
    </row>
    <row r="26" spans="1:17" s="30" customFormat="1" ht="19.5" customHeight="1">
      <c r="A26" s="24" t="s">
        <v>643</v>
      </c>
      <c r="B26" s="25"/>
      <c r="C26" s="59"/>
      <c r="D26" s="116"/>
      <c r="E26" s="116"/>
      <c r="F26" s="116"/>
      <c r="G26" s="116"/>
      <c r="H26" s="116"/>
      <c r="I26" s="116"/>
      <c r="J26" s="116"/>
      <c r="K26" s="117"/>
      <c r="L26" s="116"/>
      <c r="M26" s="117"/>
      <c r="N26" s="116"/>
      <c r="O26" s="116"/>
      <c r="P26" s="27">
        <f t="shared" si="0"/>
        <v>0</v>
      </c>
      <c r="Q26" s="118"/>
    </row>
    <row r="27" spans="1:17" s="30" customFormat="1" ht="19.5" customHeight="1">
      <c r="A27" s="24" t="s">
        <v>644</v>
      </c>
      <c r="B27" s="25"/>
      <c r="C27" s="59"/>
      <c r="D27" s="116"/>
      <c r="E27" s="116"/>
      <c r="F27" s="116"/>
      <c r="G27" s="116"/>
      <c r="H27" s="116"/>
      <c r="I27" s="116"/>
      <c r="J27" s="116"/>
      <c r="K27" s="117"/>
      <c r="L27" s="116"/>
      <c r="M27" s="117"/>
      <c r="N27" s="116"/>
      <c r="O27" s="116"/>
      <c r="P27" s="27">
        <f t="shared" si="0"/>
        <v>0</v>
      </c>
      <c r="Q27" s="118"/>
    </row>
    <row r="28" spans="1:17" s="30" customFormat="1" ht="19.5" customHeight="1">
      <c r="A28" s="24" t="s">
        <v>645</v>
      </c>
      <c r="B28" s="25"/>
      <c r="C28" s="59"/>
      <c r="D28" s="116"/>
      <c r="E28" s="116"/>
      <c r="F28" s="116"/>
      <c r="G28" s="116"/>
      <c r="H28" s="116"/>
      <c r="I28" s="116"/>
      <c r="J28" s="116"/>
      <c r="K28" s="117"/>
      <c r="L28" s="116"/>
      <c r="M28" s="117"/>
      <c r="N28" s="116"/>
      <c r="O28" s="116"/>
      <c r="P28" s="27">
        <f t="shared" si="0"/>
        <v>0</v>
      </c>
      <c r="Q28" s="118"/>
    </row>
    <row r="29" spans="1:17" s="30" customFormat="1" ht="19.5" customHeight="1">
      <c r="A29" s="24" t="s">
        <v>646</v>
      </c>
      <c r="B29" s="25"/>
      <c r="C29" s="59"/>
      <c r="D29" s="116"/>
      <c r="E29" s="116"/>
      <c r="F29" s="116"/>
      <c r="G29" s="116"/>
      <c r="H29" s="116"/>
      <c r="I29" s="116"/>
      <c r="J29" s="116"/>
      <c r="K29" s="117"/>
      <c r="L29" s="116"/>
      <c r="M29" s="117"/>
      <c r="N29" s="116"/>
      <c r="O29" s="116"/>
      <c r="P29" s="27">
        <f t="shared" si="0"/>
        <v>0</v>
      </c>
      <c r="Q29" s="118"/>
    </row>
    <row r="30" spans="1:17" s="30" customFormat="1" ht="30" customHeight="1">
      <c r="A30" s="24"/>
      <c r="B30" s="247" t="s">
        <v>647</v>
      </c>
      <c r="C30" s="248"/>
      <c r="D30" s="116"/>
      <c r="E30" s="116"/>
      <c r="F30" s="116"/>
      <c r="G30" s="116"/>
      <c r="H30" s="116"/>
      <c r="I30" s="116"/>
      <c r="J30" s="116"/>
      <c r="K30" s="117"/>
      <c r="L30" s="116"/>
      <c r="M30" s="117"/>
      <c r="N30" s="116"/>
      <c r="O30" s="116"/>
      <c r="P30" s="27">
        <f t="shared" si="0"/>
        <v>0</v>
      </c>
      <c r="Q30" s="29"/>
    </row>
    <row r="31" spans="1:17" s="30" customFormat="1" ht="30" customHeight="1">
      <c r="A31" s="24"/>
      <c r="B31" s="247" t="s">
        <v>648</v>
      </c>
      <c r="C31" s="248"/>
      <c r="D31" s="116"/>
      <c r="E31" s="116"/>
      <c r="F31" s="116"/>
      <c r="G31" s="116"/>
      <c r="H31" s="116"/>
      <c r="I31" s="116"/>
      <c r="J31" s="116"/>
      <c r="K31" s="117"/>
      <c r="L31" s="116"/>
      <c r="M31" s="117"/>
      <c r="N31" s="116"/>
      <c r="O31" s="116"/>
      <c r="P31" s="27">
        <f t="shared" si="0"/>
        <v>0</v>
      </c>
      <c r="Q31" s="29"/>
    </row>
    <row r="32" spans="1:17" s="30" customFormat="1" ht="30" customHeight="1">
      <c r="A32" s="24"/>
      <c r="B32" s="247" t="s">
        <v>649</v>
      </c>
      <c r="C32" s="248"/>
      <c r="D32" s="116"/>
      <c r="E32" s="116"/>
      <c r="F32" s="116"/>
      <c r="G32" s="116"/>
      <c r="H32" s="116"/>
      <c r="I32" s="116"/>
      <c r="J32" s="116"/>
      <c r="K32" s="117"/>
      <c r="L32" s="116"/>
      <c r="M32" s="117"/>
      <c r="N32" s="116"/>
      <c r="O32" s="116"/>
      <c r="P32" s="27">
        <f t="shared" si="0"/>
        <v>0</v>
      </c>
      <c r="Q32" s="29"/>
    </row>
    <row r="33" spans="1:17" s="30" customFormat="1" ht="30" customHeight="1">
      <c r="A33" s="24"/>
      <c r="B33" s="247" t="s">
        <v>650</v>
      </c>
      <c r="C33" s="248"/>
      <c r="D33" s="116"/>
      <c r="E33" s="116"/>
      <c r="F33" s="116"/>
      <c r="G33" s="116"/>
      <c r="H33" s="116"/>
      <c r="I33" s="116"/>
      <c r="J33" s="116"/>
      <c r="K33" s="117"/>
      <c r="L33" s="116"/>
      <c r="M33" s="117"/>
      <c r="N33" s="116"/>
      <c r="O33" s="116"/>
      <c r="P33" s="27">
        <f t="shared" si="0"/>
        <v>0</v>
      </c>
      <c r="Q33" s="29"/>
    </row>
    <row r="34" spans="1:17" s="30" customFormat="1" ht="30" customHeight="1">
      <c r="A34" s="24"/>
      <c r="B34" s="247" t="s">
        <v>651</v>
      </c>
      <c r="C34" s="248"/>
      <c r="D34" s="116"/>
      <c r="E34" s="116"/>
      <c r="F34" s="116"/>
      <c r="G34" s="116"/>
      <c r="H34" s="116"/>
      <c r="I34" s="116"/>
      <c r="J34" s="116"/>
      <c r="K34" s="117"/>
      <c r="L34" s="116"/>
      <c r="M34" s="117"/>
      <c r="N34" s="116"/>
      <c r="O34" s="116"/>
      <c r="P34" s="27">
        <f t="shared" si="0"/>
        <v>0</v>
      </c>
      <c r="Q34" s="29"/>
    </row>
    <row r="35" spans="1:17" s="30" customFormat="1" ht="30" customHeight="1">
      <c r="A35" s="24"/>
      <c r="B35" s="247" t="s">
        <v>652</v>
      </c>
      <c r="C35" s="248"/>
      <c r="D35" s="116"/>
      <c r="E35" s="116"/>
      <c r="F35" s="116"/>
      <c r="G35" s="116"/>
      <c r="H35" s="116"/>
      <c r="I35" s="116"/>
      <c r="J35" s="116"/>
      <c r="K35" s="117"/>
      <c r="L35" s="116"/>
      <c r="M35" s="117"/>
      <c r="N35" s="116"/>
      <c r="O35" s="116"/>
      <c r="P35" s="27">
        <f t="shared" si="0"/>
        <v>0</v>
      </c>
      <c r="Q35" s="29"/>
    </row>
    <row r="36" spans="1:17" s="30" customFormat="1" ht="30" customHeight="1">
      <c r="A36" s="24"/>
      <c r="B36" s="247" t="s">
        <v>653</v>
      </c>
      <c r="C36" s="248"/>
      <c r="D36" s="116"/>
      <c r="E36" s="116"/>
      <c r="F36" s="116"/>
      <c r="G36" s="116"/>
      <c r="H36" s="116"/>
      <c r="I36" s="116"/>
      <c r="J36" s="116"/>
      <c r="K36" s="117"/>
      <c r="L36" s="116"/>
      <c r="M36" s="117"/>
      <c r="N36" s="116"/>
      <c r="O36" s="116"/>
      <c r="P36" s="27">
        <f t="shared" si="0"/>
        <v>0</v>
      </c>
      <c r="Q36" s="29"/>
    </row>
    <row r="37" spans="1:17" s="30" customFormat="1" ht="30" customHeight="1">
      <c r="A37" s="24"/>
      <c r="B37" s="247" t="s">
        <v>654</v>
      </c>
      <c r="C37" s="248"/>
      <c r="D37" s="116"/>
      <c r="E37" s="116"/>
      <c r="F37" s="116"/>
      <c r="G37" s="116"/>
      <c r="H37" s="116"/>
      <c r="I37" s="116"/>
      <c r="J37" s="116"/>
      <c r="K37" s="117"/>
      <c r="L37" s="116"/>
      <c r="M37" s="117"/>
      <c r="N37" s="116"/>
      <c r="O37" s="116"/>
      <c r="P37" s="27">
        <f t="shared" si="0"/>
        <v>0</v>
      </c>
      <c r="Q37" s="29"/>
    </row>
    <row r="38" spans="1:17" s="30" customFormat="1" ht="30" customHeight="1">
      <c r="A38" s="40"/>
      <c r="B38" s="247" t="s">
        <v>655</v>
      </c>
      <c r="C38" s="248"/>
      <c r="D38" s="119"/>
      <c r="E38" s="119"/>
      <c r="F38" s="119"/>
      <c r="G38" s="119"/>
      <c r="H38" s="119"/>
      <c r="I38" s="119"/>
      <c r="J38" s="119"/>
      <c r="K38" s="120"/>
      <c r="L38" s="119"/>
      <c r="M38" s="120"/>
      <c r="N38" s="119"/>
      <c r="O38" s="119"/>
      <c r="P38" s="27">
        <f t="shared" si="0"/>
        <v>0</v>
      </c>
      <c r="Q38" s="29"/>
    </row>
    <row r="39" spans="1:17" s="30" customFormat="1" ht="30" customHeight="1">
      <c r="A39" s="40"/>
      <c r="B39" s="247" t="s">
        <v>656</v>
      </c>
      <c r="C39" s="248"/>
      <c r="D39" s="119"/>
      <c r="E39" s="119"/>
      <c r="F39" s="121"/>
      <c r="G39" s="119"/>
      <c r="H39" s="119"/>
      <c r="I39" s="119"/>
      <c r="J39" s="119"/>
      <c r="K39" s="120"/>
      <c r="L39" s="122"/>
      <c r="M39" s="120"/>
      <c r="N39" s="120"/>
      <c r="O39" s="119"/>
      <c r="P39" s="27">
        <f t="shared" si="0"/>
        <v>0</v>
      </c>
      <c r="Q39" s="29"/>
    </row>
    <row r="40" spans="1:16" s="30" customFormat="1" ht="30" customHeight="1">
      <c r="A40" s="40"/>
      <c r="B40" s="247" t="s">
        <v>657</v>
      </c>
      <c r="C40" s="248"/>
      <c r="D40" s="121"/>
      <c r="E40" s="121"/>
      <c r="F40" s="121"/>
      <c r="G40" s="121"/>
      <c r="H40" s="121"/>
      <c r="I40" s="121"/>
      <c r="J40" s="121"/>
      <c r="K40" s="120"/>
      <c r="L40" s="120"/>
      <c r="M40" s="120"/>
      <c r="N40" s="120"/>
      <c r="O40" s="120"/>
      <c r="P40" s="27">
        <f t="shared" si="0"/>
        <v>0</v>
      </c>
    </row>
    <row r="41" spans="1:17" s="30" customFormat="1" ht="30" customHeight="1">
      <c r="A41" s="40"/>
      <c r="B41" s="247" t="s">
        <v>658</v>
      </c>
      <c r="C41" s="248"/>
      <c r="D41" s="119"/>
      <c r="E41" s="119"/>
      <c r="F41" s="121"/>
      <c r="G41" s="119"/>
      <c r="H41" s="119"/>
      <c r="I41" s="119"/>
      <c r="J41" s="119"/>
      <c r="K41" s="120"/>
      <c r="L41" s="122"/>
      <c r="M41" s="120"/>
      <c r="N41" s="120"/>
      <c r="O41" s="119"/>
      <c r="P41" s="27">
        <f t="shared" si="0"/>
        <v>0</v>
      </c>
      <c r="Q41" s="29"/>
    </row>
    <row r="42" spans="1:17" s="30" customFormat="1" ht="30" customHeight="1">
      <c r="A42" s="40"/>
      <c r="B42" s="247" t="s">
        <v>659</v>
      </c>
      <c r="C42" s="248"/>
      <c r="D42" s="119"/>
      <c r="E42" s="119"/>
      <c r="F42" s="121"/>
      <c r="G42" s="119"/>
      <c r="H42" s="119"/>
      <c r="I42" s="119"/>
      <c r="J42" s="119"/>
      <c r="K42" s="120"/>
      <c r="L42" s="122"/>
      <c r="M42" s="120"/>
      <c r="N42" s="120"/>
      <c r="O42" s="119"/>
      <c r="P42" s="27">
        <f t="shared" si="0"/>
        <v>0</v>
      </c>
      <c r="Q42" s="29"/>
    </row>
    <row r="43" spans="1:17" s="30" customFormat="1" ht="30" customHeight="1">
      <c r="A43" s="40"/>
      <c r="B43" s="247" t="s">
        <v>660</v>
      </c>
      <c r="C43" s="248"/>
      <c r="D43" s="119"/>
      <c r="E43" s="119"/>
      <c r="F43" s="121"/>
      <c r="G43" s="119"/>
      <c r="H43" s="119"/>
      <c r="I43" s="119"/>
      <c r="J43" s="119"/>
      <c r="K43" s="120"/>
      <c r="L43" s="122"/>
      <c r="M43" s="120"/>
      <c r="N43" s="120"/>
      <c r="O43" s="119"/>
      <c r="P43" s="27">
        <f t="shared" si="0"/>
        <v>0</v>
      </c>
      <c r="Q43" s="29"/>
    </row>
    <row r="44" spans="1:17" s="30" customFormat="1" ht="30" customHeight="1">
      <c r="A44" s="40"/>
      <c r="B44" s="247" t="s">
        <v>661</v>
      </c>
      <c r="C44" s="248"/>
      <c r="D44" s="119"/>
      <c r="E44" s="119"/>
      <c r="F44" s="121"/>
      <c r="G44" s="119"/>
      <c r="H44" s="119"/>
      <c r="I44" s="119"/>
      <c r="J44" s="119"/>
      <c r="K44" s="120"/>
      <c r="L44" s="122"/>
      <c r="M44" s="120"/>
      <c r="N44" s="120"/>
      <c r="O44" s="119"/>
      <c r="P44" s="27">
        <f t="shared" si="0"/>
        <v>0</v>
      </c>
      <c r="Q44" s="29"/>
    </row>
    <row r="45" spans="1:16" s="30" customFormat="1" ht="30" customHeight="1">
      <c r="A45" s="40"/>
      <c r="B45" s="247" t="s">
        <v>662</v>
      </c>
      <c r="C45" s="248"/>
      <c r="D45" s="121"/>
      <c r="E45" s="121"/>
      <c r="F45" s="121"/>
      <c r="G45" s="121"/>
      <c r="H45" s="121"/>
      <c r="I45" s="121"/>
      <c r="J45" s="121"/>
      <c r="K45" s="120"/>
      <c r="L45" s="120"/>
      <c r="M45" s="120"/>
      <c r="N45" s="120"/>
      <c r="O45" s="120"/>
      <c r="P45" s="27">
        <f t="shared" si="0"/>
        <v>0</v>
      </c>
    </row>
    <row r="46" spans="1:17" s="30" customFormat="1" ht="30" customHeight="1">
      <c r="A46" s="24"/>
      <c r="B46" s="247" t="s">
        <v>663</v>
      </c>
      <c r="C46" s="248"/>
      <c r="D46" s="116"/>
      <c r="E46" s="116"/>
      <c r="F46" s="116"/>
      <c r="G46" s="116"/>
      <c r="H46" s="116"/>
      <c r="I46" s="116"/>
      <c r="J46" s="116"/>
      <c r="K46" s="117"/>
      <c r="L46" s="116"/>
      <c r="M46" s="117"/>
      <c r="N46" s="116"/>
      <c r="O46" s="116"/>
      <c r="P46" s="27">
        <f t="shared" si="0"/>
        <v>0</v>
      </c>
      <c r="Q46" s="29"/>
    </row>
    <row r="47" spans="1:17" s="30" customFormat="1" ht="30" customHeight="1">
      <c r="A47" s="24"/>
      <c r="B47" s="247" t="s">
        <v>664</v>
      </c>
      <c r="C47" s="248"/>
      <c r="D47" s="116"/>
      <c r="E47" s="116"/>
      <c r="F47" s="116"/>
      <c r="G47" s="116"/>
      <c r="H47" s="116"/>
      <c r="I47" s="116"/>
      <c r="J47" s="116"/>
      <c r="K47" s="117"/>
      <c r="L47" s="116"/>
      <c r="M47" s="117"/>
      <c r="N47" s="116"/>
      <c r="O47" s="116"/>
      <c r="P47" s="27">
        <f t="shared" si="0"/>
        <v>0</v>
      </c>
      <c r="Q47" s="29"/>
    </row>
    <row r="48" spans="1:17" s="30" customFormat="1" ht="30" customHeight="1">
      <c r="A48" s="24"/>
      <c r="B48" s="247" t="s">
        <v>665</v>
      </c>
      <c r="C48" s="248"/>
      <c r="D48" s="116"/>
      <c r="E48" s="116"/>
      <c r="F48" s="116"/>
      <c r="G48" s="116"/>
      <c r="H48" s="116"/>
      <c r="I48" s="116"/>
      <c r="J48" s="116"/>
      <c r="K48" s="117"/>
      <c r="L48" s="116"/>
      <c r="M48" s="117"/>
      <c r="N48" s="116"/>
      <c r="O48" s="116"/>
      <c r="P48" s="27">
        <f t="shared" si="0"/>
        <v>0</v>
      </c>
      <c r="Q48" s="29"/>
    </row>
    <row r="49" spans="1:17" s="30" customFormat="1" ht="30" customHeight="1">
      <c r="A49" s="24"/>
      <c r="B49" s="247" t="s">
        <v>666</v>
      </c>
      <c r="C49" s="248"/>
      <c r="D49" s="116"/>
      <c r="E49" s="116"/>
      <c r="F49" s="116"/>
      <c r="G49" s="116"/>
      <c r="H49" s="116"/>
      <c r="I49" s="116"/>
      <c r="J49" s="116"/>
      <c r="K49" s="117"/>
      <c r="L49" s="116"/>
      <c r="M49" s="117"/>
      <c r="N49" s="116"/>
      <c r="O49" s="116"/>
      <c r="P49" s="27">
        <f t="shared" si="0"/>
        <v>0</v>
      </c>
      <c r="Q49" s="29"/>
    </row>
    <row r="50" spans="1:17" s="30" customFormat="1" ht="30" customHeight="1">
      <c r="A50" s="24"/>
      <c r="B50" s="247" t="s">
        <v>667</v>
      </c>
      <c r="C50" s="248"/>
      <c r="D50" s="116"/>
      <c r="E50" s="116"/>
      <c r="F50" s="116"/>
      <c r="G50" s="116"/>
      <c r="H50" s="116"/>
      <c r="I50" s="116"/>
      <c r="J50" s="116"/>
      <c r="K50" s="117"/>
      <c r="L50" s="116"/>
      <c r="M50" s="117"/>
      <c r="N50" s="116"/>
      <c r="O50" s="116"/>
      <c r="P50" s="27">
        <f t="shared" si="0"/>
        <v>0</v>
      </c>
      <c r="Q50" s="29"/>
    </row>
    <row r="51" spans="1:17" s="30" customFormat="1" ht="30" customHeight="1">
      <c r="A51" s="24"/>
      <c r="B51" s="247" t="s">
        <v>668</v>
      </c>
      <c r="C51" s="248"/>
      <c r="D51" s="116"/>
      <c r="E51" s="116"/>
      <c r="F51" s="116"/>
      <c r="G51" s="116"/>
      <c r="H51" s="116"/>
      <c r="I51" s="116"/>
      <c r="J51" s="116"/>
      <c r="K51" s="117"/>
      <c r="L51" s="116"/>
      <c r="M51" s="117"/>
      <c r="N51" s="116"/>
      <c r="O51" s="116"/>
      <c r="P51" s="27">
        <f t="shared" si="0"/>
        <v>0</v>
      </c>
      <c r="Q51" s="29"/>
    </row>
    <row r="52" spans="1:17" s="30" customFormat="1" ht="30" customHeight="1">
      <c r="A52" s="24"/>
      <c r="B52" s="247" t="s">
        <v>669</v>
      </c>
      <c r="C52" s="248"/>
      <c r="D52" s="116"/>
      <c r="E52" s="116"/>
      <c r="F52" s="116"/>
      <c r="G52" s="116"/>
      <c r="H52" s="116"/>
      <c r="I52" s="116"/>
      <c r="J52" s="116"/>
      <c r="K52" s="117"/>
      <c r="L52" s="116"/>
      <c r="M52" s="117"/>
      <c r="N52" s="116"/>
      <c r="O52" s="116"/>
      <c r="P52" s="27">
        <f t="shared" si="0"/>
        <v>0</v>
      </c>
      <c r="Q52" s="29"/>
    </row>
    <row r="53" spans="1:17" ht="30" customHeight="1">
      <c r="A53" s="24"/>
      <c r="B53" s="247" t="s">
        <v>670</v>
      </c>
      <c r="C53" s="248"/>
      <c r="D53" s="116"/>
      <c r="E53" s="116"/>
      <c r="F53" s="116"/>
      <c r="G53" s="116"/>
      <c r="H53" s="116"/>
      <c r="I53" s="116"/>
      <c r="J53" s="116"/>
      <c r="K53" s="117"/>
      <c r="L53" s="116"/>
      <c r="M53" s="117"/>
      <c r="N53" s="116"/>
      <c r="O53" s="116"/>
      <c r="P53" s="27">
        <f t="shared" si="0"/>
        <v>0</v>
      </c>
      <c r="Q53" s="96"/>
    </row>
    <row r="54" spans="1:17" ht="30" customHeight="1">
      <c r="A54" s="40"/>
      <c r="B54" s="247" t="s">
        <v>671</v>
      </c>
      <c r="C54" s="248"/>
      <c r="D54" s="119"/>
      <c r="E54" s="119"/>
      <c r="F54" s="119"/>
      <c r="G54" s="119"/>
      <c r="H54" s="119"/>
      <c r="I54" s="119"/>
      <c r="J54" s="119"/>
      <c r="K54" s="120"/>
      <c r="L54" s="119"/>
      <c r="M54" s="120"/>
      <c r="N54" s="119"/>
      <c r="O54" s="119"/>
      <c r="P54" s="27">
        <f t="shared" si="0"/>
        <v>0</v>
      </c>
      <c r="Q54" s="96"/>
    </row>
    <row r="55" spans="1:17" ht="30" customHeight="1">
      <c r="A55" s="40"/>
      <c r="B55" s="247" t="s">
        <v>672</v>
      </c>
      <c r="C55" s="248"/>
      <c r="D55" s="119"/>
      <c r="E55" s="119"/>
      <c r="F55" s="121"/>
      <c r="G55" s="119"/>
      <c r="H55" s="119"/>
      <c r="I55" s="119"/>
      <c r="J55" s="119"/>
      <c r="K55" s="120"/>
      <c r="L55" s="122"/>
      <c r="M55" s="120"/>
      <c r="N55" s="120"/>
      <c r="O55" s="119"/>
      <c r="P55" s="27">
        <f t="shared" si="0"/>
        <v>0</v>
      </c>
      <c r="Q55" s="96"/>
    </row>
    <row r="56" spans="1:17" ht="30" customHeight="1">
      <c r="A56" s="40"/>
      <c r="B56" s="247" t="s">
        <v>673</v>
      </c>
      <c r="C56" s="248"/>
      <c r="D56" s="121"/>
      <c r="E56" s="121"/>
      <c r="F56" s="121"/>
      <c r="G56" s="121"/>
      <c r="H56" s="121"/>
      <c r="I56" s="121"/>
      <c r="J56" s="121"/>
      <c r="K56" s="120"/>
      <c r="L56" s="120"/>
      <c r="M56" s="120"/>
      <c r="N56" s="120"/>
      <c r="O56" s="120"/>
      <c r="P56" s="27">
        <f t="shared" si="0"/>
        <v>0</v>
      </c>
      <c r="Q56" s="3"/>
    </row>
    <row r="57" spans="1:17" ht="30" customHeight="1">
      <c r="A57" s="40"/>
      <c r="B57" s="247" t="s">
        <v>674</v>
      </c>
      <c r="C57" s="248"/>
      <c r="D57" s="119"/>
      <c r="E57" s="119"/>
      <c r="F57" s="121"/>
      <c r="G57" s="119"/>
      <c r="H57" s="119"/>
      <c r="I57" s="119"/>
      <c r="J57" s="119"/>
      <c r="K57" s="120"/>
      <c r="L57" s="122"/>
      <c r="M57" s="120"/>
      <c r="N57" s="120"/>
      <c r="O57" s="119"/>
      <c r="P57" s="27">
        <f t="shared" si="0"/>
        <v>0</v>
      </c>
      <c r="Q57" s="96"/>
    </row>
    <row r="58" spans="1:17" ht="30" customHeight="1">
      <c r="A58" s="40"/>
      <c r="B58" s="247" t="s">
        <v>675</v>
      </c>
      <c r="C58" s="248"/>
      <c r="D58" s="119"/>
      <c r="E58" s="119"/>
      <c r="F58" s="121"/>
      <c r="G58" s="119"/>
      <c r="H58" s="119"/>
      <c r="I58" s="119"/>
      <c r="J58" s="119"/>
      <c r="K58" s="120"/>
      <c r="L58" s="122"/>
      <c r="M58" s="120"/>
      <c r="N58" s="120"/>
      <c r="O58" s="119"/>
      <c r="P58" s="27">
        <f t="shared" si="0"/>
        <v>0</v>
      </c>
      <c r="Q58" s="96"/>
    </row>
    <row r="59" spans="1:17" ht="30" customHeight="1">
      <c r="A59" s="40"/>
      <c r="B59" s="247" t="s">
        <v>676</v>
      </c>
      <c r="C59" s="248"/>
      <c r="D59" s="119"/>
      <c r="E59" s="119"/>
      <c r="F59" s="121"/>
      <c r="G59" s="119"/>
      <c r="H59" s="119"/>
      <c r="I59" s="119"/>
      <c r="J59" s="119"/>
      <c r="K59" s="120"/>
      <c r="L59" s="122"/>
      <c r="M59" s="120"/>
      <c r="N59" s="120"/>
      <c r="O59" s="119"/>
      <c r="P59" s="27">
        <f t="shared" si="0"/>
        <v>0</v>
      </c>
      <c r="Q59" s="96"/>
    </row>
    <row r="60" spans="1:17" ht="30" customHeight="1">
      <c r="A60" s="40"/>
      <c r="B60" s="247" t="s">
        <v>677</v>
      </c>
      <c r="C60" s="248"/>
      <c r="D60" s="119"/>
      <c r="E60" s="119"/>
      <c r="F60" s="121"/>
      <c r="G60" s="119"/>
      <c r="H60" s="119"/>
      <c r="I60" s="119"/>
      <c r="J60" s="119"/>
      <c r="K60" s="120"/>
      <c r="L60" s="122"/>
      <c r="M60" s="120"/>
      <c r="N60" s="120"/>
      <c r="O60" s="119"/>
      <c r="P60" s="27">
        <f t="shared" si="0"/>
        <v>0</v>
      </c>
      <c r="Q60" s="96"/>
    </row>
    <row r="61" spans="1:17" ht="30" customHeight="1">
      <c r="A61" s="40"/>
      <c r="B61" s="247" t="s">
        <v>678</v>
      </c>
      <c r="C61" s="248"/>
      <c r="D61" s="121"/>
      <c r="E61" s="121"/>
      <c r="F61" s="121"/>
      <c r="G61" s="121"/>
      <c r="H61" s="121"/>
      <c r="I61" s="121"/>
      <c r="J61" s="121"/>
      <c r="K61" s="120"/>
      <c r="L61" s="120"/>
      <c r="M61" s="120"/>
      <c r="N61" s="120"/>
      <c r="O61" s="120"/>
      <c r="P61" s="27">
        <f t="shared" si="0"/>
        <v>0</v>
      </c>
      <c r="Q61" s="3"/>
    </row>
    <row r="62" spans="1:17" ht="30" customHeight="1">
      <c r="A62" s="24"/>
      <c r="B62" s="247" t="s">
        <v>679</v>
      </c>
      <c r="C62" s="248"/>
      <c r="D62" s="116"/>
      <c r="E62" s="116"/>
      <c r="F62" s="116"/>
      <c r="G62" s="116"/>
      <c r="H62" s="116"/>
      <c r="I62" s="116"/>
      <c r="J62" s="116"/>
      <c r="K62" s="117"/>
      <c r="L62" s="116"/>
      <c r="M62" s="117"/>
      <c r="N62" s="116"/>
      <c r="O62" s="116"/>
      <c r="P62" s="27">
        <f t="shared" si="0"/>
        <v>0</v>
      </c>
      <c r="Q62" s="96"/>
    </row>
    <row r="63" spans="1:17" ht="30" customHeight="1">
      <c r="A63" s="24"/>
      <c r="B63" s="247" t="s">
        <v>680</v>
      </c>
      <c r="C63" s="248"/>
      <c r="D63" s="116"/>
      <c r="E63" s="116"/>
      <c r="F63" s="116"/>
      <c r="G63" s="116"/>
      <c r="H63" s="116"/>
      <c r="I63" s="116"/>
      <c r="J63" s="116"/>
      <c r="K63" s="117"/>
      <c r="L63" s="116"/>
      <c r="M63" s="117"/>
      <c r="N63" s="116"/>
      <c r="O63" s="116"/>
      <c r="P63" s="27">
        <f t="shared" si="0"/>
        <v>0</v>
      </c>
      <c r="Q63" s="96"/>
    </row>
    <row r="64" spans="1:17" ht="30" customHeight="1">
      <c r="A64" s="24"/>
      <c r="B64" s="247" t="s">
        <v>681</v>
      </c>
      <c r="C64" s="248"/>
      <c r="D64" s="116"/>
      <c r="E64" s="116"/>
      <c r="F64" s="116"/>
      <c r="G64" s="116"/>
      <c r="H64" s="116"/>
      <c r="I64" s="116"/>
      <c r="J64" s="116"/>
      <c r="K64" s="117"/>
      <c r="L64" s="116"/>
      <c r="M64" s="117"/>
      <c r="N64" s="116"/>
      <c r="O64" s="116"/>
      <c r="P64" s="27">
        <f t="shared" si="0"/>
        <v>0</v>
      </c>
      <c r="Q64" s="96"/>
    </row>
    <row r="65" spans="1:17" ht="30" customHeight="1">
      <c r="A65" s="24"/>
      <c r="B65" s="247" t="s">
        <v>682</v>
      </c>
      <c r="C65" s="248"/>
      <c r="D65" s="116"/>
      <c r="E65" s="116"/>
      <c r="F65" s="116"/>
      <c r="G65" s="116"/>
      <c r="H65" s="116"/>
      <c r="I65" s="116"/>
      <c r="J65" s="116"/>
      <c r="K65" s="117"/>
      <c r="L65" s="116"/>
      <c r="M65" s="117"/>
      <c r="N65" s="116"/>
      <c r="O65" s="116"/>
      <c r="P65" s="27">
        <f t="shared" si="0"/>
        <v>0</v>
      </c>
      <c r="Q65" s="96"/>
    </row>
    <row r="66" spans="1:17" ht="30" customHeight="1">
      <c r="A66" s="24"/>
      <c r="B66" s="247" t="s">
        <v>683</v>
      </c>
      <c r="C66" s="248"/>
      <c r="D66" s="116"/>
      <c r="E66" s="116"/>
      <c r="F66" s="116"/>
      <c r="G66" s="116"/>
      <c r="H66" s="116"/>
      <c r="I66" s="116"/>
      <c r="J66" s="116"/>
      <c r="K66" s="117"/>
      <c r="L66" s="116"/>
      <c r="M66" s="117"/>
      <c r="N66" s="116"/>
      <c r="O66" s="116"/>
      <c r="P66" s="27">
        <f t="shared" si="0"/>
        <v>0</v>
      </c>
      <c r="Q66" s="96"/>
    </row>
    <row r="67" spans="1:17" ht="30" customHeight="1">
      <c r="A67" s="24"/>
      <c r="B67" s="247" t="s">
        <v>684</v>
      </c>
      <c r="C67" s="248"/>
      <c r="D67" s="116"/>
      <c r="E67" s="116"/>
      <c r="F67" s="116"/>
      <c r="G67" s="116"/>
      <c r="H67" s="116"/>
      <c r="I67" s="116"/>
      <c r="J67" s="116"/>
      <c r="K67" s="117"/>
      <c r="L67" s="116"/>
      <c r="M67" s="117"/>
      <c r="N67" s="116"/>
      <c r="O67" s="116"/>
      <c r="P67" s="27">
        <f t="shared" si="0"/>
        <v>0</v>
      </c>
      <c r="Q67" s="96"/>
    </row>
    <row r="68" spans="1:17" ht="30" customHeight="1">
      <c r="A68" s="24"/>
      <c r="B68" s="247" t="s">
        <v>685</v>
      </c>
      <c r="C68" s="248"/>
      <c r="D68" s="116"/>
      <c r="E68" s="116"/>
      <c r="F68" s="116"/>
      <c r="G68" s="116"/>
      <c r="H68" s="116"/>
      <c r="I68" s="116"/>
      <c r="J68" s="116"/>
      <c r="K68" s="117"/>
      <c r="L68" s="116"/>
      <c r="M68" s="117"/>
      <c r="N68" s="116"/>
      <c r="O68" s="116"/>
      <c r="P68" s="27">
        <f t="shared" si="0"/>
        <v>0</v>
      </c>
      <c r="Q68" s="96"/>
    </row>
    <row r="69" spans="1:17" ht="30" customHeight="1">
      <c r="A69" s="24"/>
      <c r="B69" s="247" t="s">
        <v>686</v>
      </c>
      <c r="C69" s="248"/>
      <c r="D69" s="116"/>
      <c r="E69" s="116"/>
      <c r="F69" s="116"/>
      <c r="G69" s="116"/>
      <c r="H69" s="116"/>
      <c r="I69" s="116"/>
      <c r="J69" s="116"/>
      <c r="K69" s="117"/>
      <c r="L69" s="116"/>
      <c r="M69" s="117"/>
      <c r="N69" s="116"/>
      <c r="O69" s="116"/>
      <c r="P69" s="27">
        <f t="shared" si="0"/>
        <v>0</v>
      </c>
      <c r="Q69" s="96"/>
    </row>
    <row r="70" spans="1:17" ht="30" customHeight="1">
      <c r="A70" s="40"/>
      <c r="B70" s="247" t="s">
        <v>687</v>
      </c>
      <c r="C70" s="248"/>
      <c r="D70" s="119"/>
      <c r="E70" s="119"/>
      <c r="F70" s="119"/>
      <c r="G70" s="119"/>
      <c r="H70" s="119"/>
      <c r="I70" s="119"/>
      <c r="J70" s="119"/>
      <c r="K70" s="120"/>
      <c r="L70" s="119"/>
      <c r="M70" s="120"/>
      <c r="N70" s="119"/>
      <c r="O70" s="119"/>
      <c r="P70" s="27">
        <f t="shared" si="0"/>
        <v>0</v>
      </c>
      <c r="Q70" s="96"/>
    </row>
    <row r="71" spans="1:17" ht="30" customHeight="1">
      <c r="A71" s="40"/>
      <c r="B71" s="247" t="s">
        <v>688</v>
      </c>
      <c r="C71" s="248"/>
      <c r="D71" s="119"/>
      <c r="E71" s="119"/>
      <c r="F71" s="121"/>
      <c r="G71" s="119"/>
      <c r="H71" s="119"/>
      <c r="I71" s="119"/>
      <c r="J71" s="119"/>
      <c r="K71" s="120"/>
      <c r="L71" s="122"/>
      <c r="M71" s="120"/>
      <c r="N71" s="120"/>
      <c r="O71" s="119"/>
      <c r="P71" s="27">
        <f t="shared" si="0"/>
        <v>0</v>
      </c>
      <c r="Q71" s="96"/>
    </row>
    <row r="72" spans="1:17" ht="30" customHeight="1">
      <c r="A72" s="40"/>
      <c r="B72" s="247" t="s">
        <v>868</v>
      </c>
      <c r="C72" s="248"/>
      <c r="D72" s="121"/>
      <c r="E72" s="121"/>
      <c r="F72" s="121"/>
      <c r="G72" s="121"/>
      <c r="H72" s="121"/>
      <c r="I72" s="121"/>
      <c r="J72" s="121"/>
      <c r="K72" s="120"/>
      <c r="L72" s="120"/>
      <c r="M72" s="120"/>
      <c r="N72" s="120"/>
      <c r="O72" s="120"/>
      <c r="P72" s="27">
        <f t="shared" si="0"/>
        <v>0</v>
      </c>
      <c r="Q72" s="3"/>
    </row>
    <row r="73" spans="1:17" ht="30" customHeight="1">
      <c r="A73" s="40"/>
      <c r="B73" s="247" t="s">
        <v>869</v>
      </c>
      <c r="C73" s="248"/>
      <c r="D73" s="119"/>
      <c r="E73" s="119"/>
      <c r="F73" s="121"/>
      <c r="G73" s="119"/>
      <c r="H73" s="119"/>
      <c r="I73" s="119"/>
      <c r="J73" s="119"/>
      <c r="K73" s="120"/>
      <c r="L73" s="122"/>
      <c r="M73" s="120"/>
      <c r="N73" s="120"/>
      <c r="O73" s="119"/>
      <c r="P73" s="27">
        <f t="shared" si="0"/>
        <v>0</v>
      </c>
      <c r="Q73" s="96"/>
    </row>
    <row r="74" spans="1:17" ht="30" customHeight="1">
      <c r="A74" s="40"/>
      <c r="B74" s="247" t="s">
        <v>870</v>
      </c>
      <c r="C74" s="248"/>
      <c r="D74" s="119"/>
      <c r="E74" s="119"/>
      <c r="F74" s="121"/>
      <c r="G74" s="119"/>
      <c r="H74" s="119"/>
      <c r="I74" s="119"/>
      <c r="J74" s="119"/>
      <c r="K74" s="120"/>
      <c r="L74" s="122"/>
      <c r="M74" s="120"/>
      <c r="N74" s="120"/>
      <c r="O74" s="119"/>
      <c r="P74" s="27">
        <f t="shared" si="0"/>
        <v>0</v>
      </c>
      <c r="Q74" s="96"/>
    </row>
    <row r="75" spans="1:17" ht="30" customHeight="1">
      <c r="A75" s="40"/>
      <c r="B75" s="247" t="s">
        <v>871</v>
      </c>
      <c r="C75" s="248"/>
      <c r="D75" s="119"/>
      <c r="E75" s="119"/>
      <c r="F75" s="121"/>
      <c r="G75" s="119"/>
      <c r="H75" s="119"/>
      <c r="I75" s="119"/>
      <c r="J75" s="119"/>
      <c r="K75" s="120"/>
      <c r="L75" s="122"/>
      <c r="M75" s="120"/>
      <c r="N75" s="120"/>
      <c r="O75" s="119"/>
      <c r="P75" s="27">
        <f t="shared" si="0"/>
        <v>0</v>
      </c>
      <c r="Q75" s="96"/>
    </row>
    <row r="76" spans="1:17" ht="30" customHeight="1">
      <c r="A76" s="40"/>
      <c r="B76" s="247" t="s">
        <v>872</v>
      </c>
      <c r="C76" s="248"/>
      <c r="D76" s="119"/>
      <c r="E76" s="119"/>
      <c r="F76" s="121"/>
      <c r="G76" s="119"/>
      <c r="H76" s="119"/>
      <c r="I76" s="119"/>
      <c r="J76" s="119"/>
      <c r="K76" s="120"/>
      <c r="L76" s="122"/>
      <c r="M76" s="120"/>
      <c r="N76" s="120"/>
      <c r="O76" s="119"/>
      <c r="P76" s="27">
        <f t="shared" si="0"/>
        <v>0</v>
      </c>
      <c r="Q76" s="96"/>
    </row>
    <row r="77" spans="1:17" ht="30" customHeight="1">
      <c r="A77" s="40"/>
      <c r="B77" s="247" t="s">
        <v>873</v>
      </c>
      <c r="C77" s="248"/>
      <c r="D77" s="121"/>
      <c r="E77" s="121"/>
      <c r="F77" s="121"/>
      <c r="G77" s="121"/>
      <c r="H77" s="121"/>
      <c r="I77" s="121"/>
      <c r="J77" s="121"/>
      <c r="K77" s="120"/>
      <c r="L77" s="120"/>
      <c r="M77" s="120"/>
      <c r="N77" s="120"/>
      <c r="O77" s="120"/>
      <c r="P77" s="27">
        <f t="shared" si="0"/>
        <v>0</v>
      </c>
      <c r="Q77" s="3"/>
    </row>
    <row r="78" spans="1:17" ht="30" customHeight="1">
      <c r="A78" s="24"/>
      <c r="B78" s="247" t="s">
        <v>874</v>
      </c>
      <c r="C78" s="248"/>
      <c r="D78" s="116"/>
      <c r="E78" s="116"/>
      <c r="F78" s="116"/>
      <c r="G78" s="116"/>
      <c r="H78" s="116"/>
      <c r="I78" s="116"/>
      <c r="J78" s="116"/>
      <c r="K78" s="117"/>
      <c r="L78" s="116"/>
      <c r="M78" s="117"/>
      <c r="N78" s="116"/>
      <c r="O78" s="116"/>
      <c r="P78" s="27">
        <f t="shared" si="0"/>
        <v>0</v>
      </c>
      <c r="Q78" s="96"/>
    </row>
    <row r="79" spans="1:17" ht="30" customHeight="1">
      <c r="A79" s="24"/>
      <c r="B79" s="247" t="s">
        <v>875</v>
      </c>
      <c r="C79" s="248"/>
      <c r="D79" s="116"/>
      <c r="E79" s="116"/>
      <c r="F79" s="116"/>
      <c r="G79" s="116"/>
      <c r="H79" s="116"/>
      <c r="I79" s="116"/>
      <c r="J79" s="116"/>
      <c r="K79" s="117"/>
      <c r="L79" s="116"/>
      <c r="M79" s="117"/>
      <c r="N79" s="116"/>
      <c r="O79" s="116"/>
      <c r="P79" s="27">
        <f t="shared" si="0"/>
        <v>0</v>
      </c>
      <c r="Q79" s="96"/>
    </row>
    <row r="80" spans="1:17" ht="30" customHeight="1">
      <c r="A80" s="24"/>
      <c r="B80" s="247" t="s">
        <v>876</v>
      </c>
      <c r="C80" s="248"/>
      <c r="D80" s="116"/>
      <c r="E80" s="116"/>
      <c r="F80" s="116"/>
      <c r="G80" s="116"/>
      <c r="H80" s="116"/>
      <c r="I80" s="116"/>
      <c r="J80" s="116"/>
      <c r="K80" s="117"/>
      <c r="L80" s="116"/>
      <c r="M80" s="117"/>
      <c r="N80" s="116"/>
      <c r="O80" s="116"/>
      <c r="P80" s="27">
        <f aca="true" t="shared" si="1" ref="P80:P143">SUM(D80:O80)</f>
        <v>0</v>
      </c>
      <c r="Q80" s="96"/>
    </row>
    <row r="81" spans="1:17" ht="30" customHeight="1">
      <c r="A81" s="24"/>
      <c r="B81" s="247" t="s">
        <v>877</v>
      </c>
      <c r="C81" s="248"/>
      <c r="D81" s="116"/>
      <c r="E81" s="116"/>
      <c r="F81" s="116"/>
      <c r="G81" s="116"/>
      <c r="H81" s="116"/>
      <c r="I81" s="116"/>
      <c r="J81" s="116"/>
      <c r="K81" s="117"/>
      <c r="L81" s="116"/>
      <c r="M81" s="117"/>
      <c r="N81" s="116"/>
      <c r="O81" s="116"/>
      <c r="P81" s="27">
        <f t="shared" si="1"/>
        <v>0</v>
      </c>
      <c r="Q81" s="96"/>
    </row>
    <row r="82" spans="1:17" ht="30" customHeight="1">
      <c r="A82" s="24"/>
      <c r="B82" s="247" t="s">
        <v>878</v>
      </c>
      <c r="C82" s="248"/>
      <c r="D82" s="116"/>
      <c r="E82" s="116"/>
      <c r="F82" s="116"/>
      <c r="G82" s="116"/>
      <c r="H82" s="116"/>
      <c r="I82" s="116"/>
      <c r="J82" s="116"/>
      <c r="K82" s="117"/>
      <c r="L82" s="116"/>
      <c r="M82" s="117"/>
      <c r="N82" s="116"/>
      <c r="O82" s="116"/>
      <c r="P82" s="27">
        <f t="shared" si="1"/>
        <v>0</v>
      </c>
      <c r="Q82" s="96"/>
    </row>
    <row r="83" spans="1:17" ht="30" customHeight="1">
      <c r="A83" s="24"/>
      <c r="B83" s="247" t="s">
        <v>879</v>
      </c>
      <c r="C83" s="248"/>
      <c r="D83" s="116"/>
      <c r="E83" s="116"/>
      <c r="F83" s="116"/>
      <c r="G83" s="116"/>
      <c r="H83" s="116"/>
      <c r="I83" s="116"/>
      <c r="J83" s="116"/>
      <c r="K83" s="117"/>
      <c r="L83" s="116"/>
      <c r="M83" s="117"/>
      <c r="N83" s="116"/>
      <c r="O83" s="116"/>
      <c r="P83" s="27">
        <f t="shared" si="1"/>
        <v>0</v>
      </c>
      <c r="Q83" s="96"/>
    </row>
    <row r="84" spans="1:17" ht="30" customHeight="1">
      <c r="A84" s="24"/>
      <c r="B84" s="247" t="s">
        <v>880</v>
      </c>
      <c r="C84" s="248"/>
      <c r="D84" s="116"/>
      <c r="E84" s="116"/>
      <c r="F84" s="116"/>
      <c r="G84" s="116"/>
      <c r="H84" s="116"/>
      <c r="I84" s="116"/>
      <c r="J84" s="116"/>
      <c r="K84" s="117"/>
      <c r="L84" s="116"/>
      <c r="M84" s="117"/>
      <c r="N84" s="116"/>
      <c r="O84" s="116"/>
      <c r="P84" s="27">
        <f t="shared" si="1"/>
        <v>0</v>
      </c>
      <c r="Q84" s="96"/>
    </row>
    <row r="85" spans="1:17" ht="30" customHeight="1">
      <c r="A85" s="24"/>
      <c r="B85" s="247" t="s">
        <v>881</v>
      </c>
      <c r="C85" s="248"/>
      <c r="D85" s="116"/>
      <c r="E85" s="116"/>
      <c r="F85" s="116"/>
      <c r="G85" s="116"/>
      <c r="H85" s="116"/>
      <c r="I85" s="116"/>
      <c r="J85" s="116"/>
      <c r="K85" s="117"/>
      <c r="L85" s="116"/>
      <c r="M85" s="117"/>
      <c r="N85" s="116"/>
      <c r="O85" s="116"/>
      <c r="P85" s="27">
        <f t="shared" si="1"/>
        <v>0</v>
      </c>
      <c r="Q85" s="96"/>
    </row>
    <row r="86" spans="1:17" ht="30" customHeight="1">
      <c r="A86" s="40"/>
      <c r="B86" s="247" t="s">
        <v>882</v>
      </c>
      <c r="C86" s="248"/>
      <c r="D86" s="119"/>
      <c r="E86" s="119"/>
      <c r="F86" s="119"/>
      <c r="G86" s="119"/>
      <c r="H86" s="119"/>
      <c r="I86" s="119"/>
      <c r="J86" s="119"/>
      <c r="K86" s="120"/>
      <c r="L86" s="119"/>
      <c r="M86" s="120"/>
      <c r="N86" s="119"/>
      <c r="O86" s="119"/>
      <c r="P86" s="27">
        <f t="shared" si="1"/>
        <v>0</v>
      </c>
      <c r="Q86" s="96"/>
    </row>
    <row r="87" spans="1:17" ht="30" customHeight="1">
      <c r="A87" s="40"/>
      <c r="B87" s="247" t="s">
        <v>883</v>
      </c>
      <c r="C87" s="248"/>
      <c r="D87" s="119"/>
      <c r="E87" s="119"/>
      <c r="F87" s="121"/>
      <c r="G87" s="119"/>
      <c r="H87" s="119"/>
      <c r="I87" s="119"/>
      <c r="J87" s="119"/>
      <c r="K87" s="120"/>
      <c r="L87" s="122"/>
      <c r="M87" s="120"/>
      <c r="N87" s="120"/>
      <c r="O87" s="119"/>
      <c r="P87" s="27">
        <f t="shared" si="1"/>
        <v>0</v>
      </c>
      <c r="Q87" s="96"/>
    </row>
    <row r="88" spans="1:17" ht="30" customHeight="1">
      <c r="A88" s="40"/>
      <c r="B88" s="247" t="s">
        <v>884</v>
      </c>
      <c r="C88" s="248"/>
      <c r="D88" s="121"/>
      <c r="E88" s="121"/>
      <c r="F88" s="121"/>
      <c r="G88" s="121"/>
      <c r="H88" s="121"/>
      <c r="I88" s="121"/>
      <c r="J88" s="121"/>
      <c r="K88" s="120"/>
      <c r="L88" s="120"/>
      <c r="M88" s="120"/>
      <c r="N88" s="120"/>
      <c r="O88" s="120"/>
      <c r="P88" s="27">
        <f t="shared" si="1"/>
        <v>0</v>
      </c>
      <c r="Q88" s="3"/>
    </row>
    <row r="89" spans="1:17" ht="30" customHeight="1">
      <c r="A89" s="40"/>
      <c r="B89" s="247" t="s">
        <v>885</v>
      </c>
      <c r="C89" s="248"/>
      <c r="D89" s="119"/>
      <c r="E89" s="119"/>
      <c r="F89" s="121"/>
      <c r="G89" s="119"/>
      <c r="H89" s="119"/>
      <c r="I89" s="119"/>
      <c r="J89" s="119"/>
      <c r="K89" s="120"/>
      <c r="L89" s="122"/>
      <c r="M89" s="120"/>
      <c r="N89" s="120"/>
      <c r="O89" s="119"/>
      <c r="P89" s="27">
        <f t="shared" si="1"/>
        <v>0</v>
      </c>
      <c r="Q89" s="96"/>
    </row>
    <row r="90" spans="1:17" ht="30" customHeight="1">
      <c r="A90" s="40"/>
      <c r="B90" s="247" t="s">
        <v>886</v>
      </c>
      <c r="C90" s="248"/>
      <c r="D90" s="119"/>
      <c r="E90" s="119"/>
      <c r="F90" s="121"/>
      <c r="G90" s="119"/>
      <c r="H90" s="119"/>
      <c r="I90" s="119"/>
      <c r="J90" s="119"/>
      <c r="K90" s="120"/>
      <c r="L90" s="122"/>
      <c r="M90" s="120"/>
      <c r="N90" s="120"/>
      <c r="O90" s="119"/>
      <c r="P90" s="27">
        <f t="shared" si="1"/>
        <v>0</v>
      </c>
      <c r="Q90" s="96"/>
    </row>
    <row r="91" spans="1:17" ht="30" customHeight="1">
      <c r="A91" s="40"/>
      <c r="B91" s="247" t="s">
        <v>887</v>
      </c>
      <c r="C91" s="248"/>
      <c r="D91" s="119"/>
      <c r="E91" s="119"/>
      <c r="F91" s="121"/>
      <c r="G91" s="119"/>
      <c r="H91" s="119"/>
      <c r="I91" s="119"/>
      <c r="J91" s="119"/>
      <c r="K91" s="120"/>
      <c r="L91" s="122"/>
      <c r="M91" s="120"/>
      <c r="N91" s="120"/>
      <c r="O91" s="119"/>
      <c r="P91" s="27">
        <f t="shared" si="1"/>
        <v>0</v>
      </c>
      <c r="Q91" s="96"/>
    </row>
    <row r="92" spans="1:17" ht="30" customHeight="1">
      <c r="A92" s="40"/>
      <c r="B92" s="247" t="s">
        <v>888</v>
      </c>
      <c r="C92" s="248"/>
      <c r="D92" s="119"/>
      <c r="E92" s="119"/>
      <c r="F92" s="121"/>
      <c r="G92" s="119"/>
      <c r="H92" s="119"/>
      <c r="I92" s="119"/>
      <c r="J92" s="119"/>
      <c r="K92" s="120"/>
      <c r="L92" s="122"/>
      <c r="M92" s="120"/>
      <c r="N92" s="120"/>
      <c r="O92" s="119"/>
      <c r="P92" s="27">
        <f t="shared" si="1"/>
        <v>0</v>
      </c>
      <c r="Q92" s="96"/>
    </row>
    <row r="93" spans="1:17" ht="30" customHeight="1">
      <c r="A93" s="40"/>
      <c r="B93" s="247" t="s">
        <v>889</v>
      </c>
      <c r="C93" s="248"/>
      <c r="D93" s="121"/>
      <c r="E93" s="121"/>
      <c r="F93" s="121"/>
      <c r="G93" s="121"/>
      <c r="H93" s="121"/>
      <c r="I93" s="121"/>
      <c r="J93" s="121"/>
      <c r="K93" s="120"/>
      <c r="L93" s="120"/>
      <c r="M93" s="120"/>
      <c r="N93" s="120"/>
      <c r="O93" s="120"/>
      <c r="P93" s="27">
        <f t="shared" si="1"/>
        <v>0</v>
      </c>
      <c r="Q93" s="3"/>
    </row>
    <row r="94" spans="1:17" ht="30" customHeight="1">
      <c r="A94" s="24"/>
      <c r="B94" s="247" t="s">
        <v>890</v>
      </c>
      <c r="C94" s="248"/>
      <c r="D94" s="116"/>
      <c r="E94" s="116"/>
      <c r="F94" s="116"/>
      <c r="G94" s="116"/>
      <c r="H94" s="116"/>
      <c r="I94" s="116"/>
      <c r="J94" s="116"/>
      <c r="K94" s="117"/>
      <c r="L94" s="116"/>
      <c r="M94" s="117"/>
      <c r="N94" s="116"/>
      <c r="O94" s="116"/>
      <c r="P94" s="27">
        <f t="shared" si="1"/>
        <v>0</v>
      </c>
      <c r="Q94" s="96"/>
    </row>
    <row r="95" spans="1:17" ht="30" customHeight="1">
      <c r="A95" s="24"/>
      <c r="B95" s="247" t="s">
        <v>891</v>
      </c>
      <c r="C95" s="248"/>
      <c r="D95" s="116"/>
      <c r="E95" s="116"/>
      <c r="F95" s="116"/>
      <c r="G95" s="116"/>
      <c r="H95" s="116"/>
      <c r="I95" s="116"/>
      <c r="J95" s="116"/>
      <c r="K95" s="117"/>
      <c r="L95" s="116"/>
      <c r="M95" s="117"/>
      <c r="N95" s="116"/>
      <c r="O95" s="116"/>
      <c r="P95" s="27">
        <f t="shared" si="1"/>
        <v>0</v>
      </c>
      <c r="Q95" s="96"/>
    </row>
    <row r="96" spans="1:17" ht="30" customHeight="1">
      <c r="A96" s="24"/>
      <c r="B96" s="247" t="s">
        <v>892</v>
      </c>
      <c r="C96" s="248"/>
      <c r="D96" s="116"/>
      <c r="E96" s="116"/>
      <c r="F96" s="116"/>
      <c r="G96" s="116"/>
      <c r="H96" s="116"/>
      <c r="I96" s="116"/>
      <c r="J96" s="116"/>
      <c r="K96" s="117"/>
      <c r="L96" s="116"/>
      <c r="M96" s="117"/>
      <c r="N96" s="116"/>
      <c r="O96" s="116"/>
      <c r="P96" s="27">
        <f t="shared" si="1"/>
        <v>0</v>
      </c>
      <c r="Q96" s="96"/>
    </row>
    <row r="97" spans="1:17" ht="30" customHeight="1">
      <c r="A97" s="24"/>
      <c r="B97" s="247" t="s">
        <v>893</v>
      </c>
      <c r="C97" s="248"/>
      <c r="D97" s="116"/>
      <c r="E97" s="116"/>
      <c r="F97" s="116"/>
      <c r="G97" s="116"/>
      <c r="H97" s="116"/>
      <c r="I97" s="116"/>
      <c r="J97" s="116"/>
      <c r="K97" s="117"/>
      <c r="L97" s="116"/>
      <c r="M97" s="117"/>
      <c r="N97" s="116"/>
      <c r="O97" s="116"/>
      <c r="P97" s="27">
        <f t="shared" si="1"/>
        <v>0</v>
      </c>
      <c r="Q97" s="96"/>
    </row>
    <row r="98" spans="1:17" ht="30" customHeight="1">
      <c r="A98" s="24"/>
      <c r="B98" s="247" t="s">
        <v>894</v>
      </c>
      <c r="C98" s="248"/>
      <c r="D98" s="116"/>
      <c r="E98" s="116"/>
      <c r="F98" s="116"/>
      <c r="G98" s="116"/>
      <c r="H98" s="116"/>
      <c r="I98" s="116"/>
      <c r="J98" s="116"/>
      <c r="K98" s="117"/>
      <c r="L98" s="116"/>
      <c r="M98" s="117"/>
      <c r="N98" s="116"/>
      <c r="O98" s="116"/>
      <c r="P98" s="27">
        <f t="shared" si="1"/>
        <v>0</v>
      </c>
      <c r="Q98" s="96"/>
    </row>
    <row r="99" spans="1:17" ht="30" customHeight="1">
      <c r="A99" s="24"/>
      <c r="B99" s="247" t="s">
        <v>895</v>
      </c>
      <c r="C99" s="248"/>
      <c r="D99" s="116"/>
      <c r="E99" s="116"/>
      <c r="F99" s="116"/>
      <c r="G99" s="116"/>
      <c r="H99" s="116"/>
      <c r="I99" s="116"/>
      <c r="J99" s="116"/>
      <c r="K99" s="117"/>
      <c r="L99" s="116"/>
      <c r="M99" s="117"/>
      <c r="N99" s="116"/>
      <c r="O99" s="116"/>
      <c r="P99" s="27">
        <f t="shared" si="1"/>
        <v>0</v>
      </c>
      <c r="Q99" s="96"/>
    </row>
    <row r="100" spans="1:17" ht="30" customHeight="1">
      <c r="A100" s="24"/>
      <c r="B100" s="247" t="s">
        <v>0</v>
      </c>
      <c r="C100" s="248"/>
      <c r="D100" s="116"/>
      <c r="E100" s="116"/>
      <c r="F100" s="116"/>
      <c r="G100" s="116"/>
      <c r="H100" s="116"/>
      <c r="I100" s="116"/>
      <c r="J100" s="116"/>
      <c r="K100" s="117"/>
      <c r="L100" s="116"/>
      <c r="M100" s="117"/>
      <c r="N100" s="116"/>
      <c r="O100" s="116"/>
      <c r="P100" s="27">
        <f t="shared" si="1"/>
        <v>0</v>
      </c>
      <c r="Q100" s="96"/>
    </row>
    <row r="101" spans="1:17" ht="30" customHeight="1">
      <c r="A101" s="24"/>
      <c r="B101" s="247" t="s">
        <v>1</v>
      </c>
      <c r="C101" s="248"/>
      <c r="D101" s="116"/>
      <c r="E101" s="116"/>
      <c r="F101" s="116"/>
      <c r="G101" s="116"/>
      <c r="H101" s="116"/>
      <c r="I101" s="116"/>
      <c r="J101" s="116"/>
      <c r="K101" s="117"/>
      <c r="L101" s="116"/>
      <c r="M101" s="117"/>
      <c r="N101" s="116"/>
      <c r="O101" s="116"/>
      <c r="P101" s="27">
        <f t="shared" si="1"/>
        <v>0</v>
      </c>
      <c r="Q101" s="96"/>
    </row>
    <row r="102" spans="1:17" ht="30" customHeight="1">
      <c r="A102" s="40"/>
      <c r="B102" s="247" t="s">
        <v>2</v>
      </c>
      <c r="C102" s="248"/>
      <c r="D102" s="119"/>
      <c r="E102" s="119"/>
      <c r="F102" s="119"/>
      <c r="G102" s="119"/>
      <c r="H102" s="119"/>
      <c r="I102" s="119"/>
      <c r="J102" s="119"/>
      <c r="K102" s="120"/>
      <c r="L102" s="119"/>
      <c r="M102" s="120"/>
      <c r="N102" s="119"/>
      <c r="O102" s="119"/>
      <c r="P102" s="27">
        <f t="shared" si="1"/>
        <v>0</v>
      </c>
      <c r="Q102" s="96"/>
    </row>
    <row r="103" spans="1:17" ht="30" customHeight="1">
      <c r="A103" s="40"/>
      <c r="B103" s="247" t="s">
        <v>3</v>
      </c>
      <c r="C103" s="248"/>
      <c r="D103" s="119"/>
      <c r="E103" s="119"/>
      <c r="F103" s="121"/>
      <c r="G103" s="119"/>
      <c r="H103" s="119"/>
      <c r="I103" s="119"/>
      <c r="J103" s="119"/>
      <c r="K103" s="120"/>
      <c r="L103" s="122"/>
      <c r="M103" s="120"/>
      <c r="N103" s="120"/>
      <c r="O103" s="119"/>
      <c r="P103" s="27">
        <f t="shared" si="1"/>
        <v>0</v>
      </c>
      <c r="Q103" s="96"/>
    </row>
    <row r="104" spans="1:17" ht="30" customHeight="1">
      <c r="A104" s="40"/>
      <c r="B104" s="247" t="s">
        <v>4</v>
      </c>
      <c r="C104" s="248"/>
      <c r="D104" s="121"/>
      <c r="E104" s="121"/>
      <c r="F104" s="121"/>
      <c r="G104" s="121"/>
      <c r="H104" s="121"/>
      <c r="I104" s="121"/>
      <c r="J104" s="121"/>
      <c r="K104" s="120"/>
      <c r="L104" s="120"/>
      <c r="M104" s="120"/>
      <c r="N104" s="120"/>
      <c r="O104" s="120"/>
      <c r="P104" s="27">
        <f t="shared" si="1"/>
        <v>0</v>
      </c>
      <c r="Q104" s="3"/>
    </row>
    <row r="105" spans="1:17" ht="30" customHeight="1">
      <c r="A105" s="40"/>
      <c r="B105" s="247" t="s">
        <v>5</v>
      </c>
      <c r="C105" s="248"/>
      <c r="D105" s="119"/>
      <c r="E105" s="119"/>
      <c r="F105" s="121"/>
      <c r="G105" s="119"/>
      <c r="H105" s="119"/>
      <c r="I105" s="119"/>
      <c r="J105" s="119"/>
      <c r="K105" s="120"/>
      <c r="L105" s="122"/>
      <c r="M105" s="120"/>
      <c r="N105" s="120"/>
      <c r="O105" s="119"/>
      <c r="P105" s="27">
        <f t="shared" si="1"/>
        <v>0</v>
      </c>
      <c r="Q105" s="96"/>
    </row>
    <row r="106" spans="1:17" ht="30" customHeight="1">
      <c r="A106" s="40"/>
      <c r="B106" s="247" t="s">
        <v>6</v>
      </c>
      <c r="C106" s="248"/>
      <c r="D106" s="119"/>
      <c r="E106" s="119"/>
      <c r="F106" s="121"/>
      <c r="G106" s="119"/>
      <c r="H106" s="119"/>
      <c r="I106" s="119"/>
      <c r="J106" s="119"/>
      <c r="K106" s="120"/>
      <c r="L106" s="122"/>
      <c r="M106" s="120"/>
      <c r="N106" s="120"/>
      <c r="O106" s="119"/>
      <c r="P106" s="27">
        <f t="shared" si="1"/>
        <v>0</v>
      </c>
      <c r="Q106" s="96"/>
    </row>
    <row r="107" spans="1:17" ht="30" customHeight="1">
      <c r="A107" s="40"/>
      <c r="B107" s="247" t="s">
        <v>7</v>
      </c>
      <c r="C107" s="248"/>
      <c r="D107" s="119"/>
      <c r="E107" s="119"/>
      <c r="F107" s="121"/>
      <c r="G107" s="119"/>
      <c r="H107" s="119"/>
      <c r="I107" s="119"/>
      <c r="J107" s="119"/>
      <c r="K107" s="120"/>
      <c r="L107" s="122"/>
      <c r="M107" s="120"/>
      <c r="N107" s="120"/>
      <c r="O107" s="119"/>
      <c r="P107" s="27">
        <f t="shared" si="1"/>
        <v>0</v>
      </c>
      <c r="Q107" s="96"/>
    </row>
    <row r="108" spans="1:17" ht="30" customHeight="1">
      <c r="A108" s="40"/>
      <c r="B108" s="247" t="s">
        <v>8</v>
      </c>
      <c r="C108" s="248"/>
      <c r="D108" s="119"/>
      <c r="E108" s="119"/>
      <c r="F108" s="121"/>
      <c r="G108" s="119"/>
      <c r="H108" s="119"/>
      <c r="I108" s="119"/>
      <c r="J108" s="119"/>
      <c r="K108" s="120"/>
      <c r="L108" s="122"/>
      <c r="M108" s="120"/>
      <c r="N108" s="120"/>
      <c r="O108" s="119"/>
      <c r="P108" s="27">
        <f t="shared" si="1"/>
        <v>0</v>
      </c>
      <c r="Q108" s="96"/>
    </row>
    <row r="109" spans="1:17" ht="30" customHeight="1">
      <c r="A109" s="40"/>
      <c r="B109" s="247" t="s">
        <v>9</v>
      </c>
      <c r="C109" s="248"/>
      <c r="D109" s="121"/>
      <c r="E109" s="121"/>
      <c r="F109" s="121"/>
      <c r="G109" s="121"/>
      <c r="H109" s="121"/>
      <c r="I109" s="121"/>
      <c r="J109" s="121"/>
      <c r="K109" s="120"/>
      <c r="L109" s="120"/>
      <c r="M109" s="120"/>
      <c r="N109" s="120"/>
      <c r="O109" s="120"/>
      <c r="P109" s="27">
        <f t="shared" si="1"/>
        <v>0</v>
      </c>
      <c r="Q109" s="3"/>
    </row>
    <row r="110" spans="1:17" ht="30" customHeight="1">
      <c r="A110" s="24"/>
      <c r="B110" s="247" t="s">
        <v>10</v>
      </c>
      <c r="C110" s="248"/>
      <c r="D110" s="116"/>
      <c r="E110" s="116"/>
      <c r="F110" s="116"/>
      <c r="G110" s="116"/>
      <c r="H110" s="116"/>
      <c r="I110" s="116"/>
      <c r="J110" s="116"/>
      <c r="K110" s="117"/>
      <c r="L110" s="116"/>
      <c r="M110" s="117"/>
      <c r="N110" s="116"/>
      <c r="O110" s="116"/>
      <c r="P110" s="27">
        <f t="shared" si="1"/>
        <v>0</v>
      </c>
      <c r="Q110" s="96"/>
    </row>
    <row r="111" spans="1:17" ht="30" customHeight="1">
      <c r="A111" s="24"/>
      <c r="B111" s="247" t="s">
        <v>11</v>
      </c>
      <c r="C111" s="248"/>
      <c r="D111" s="116"/>
      <c r="E111" s="116"/>
      <c r="F111" s="116"/>
      <c r="G111" s="116"/>
      <c r="H111" s="116"/>
      <c r="I111" s="116"/>
      <c r="J111" s="116"/>
      <c r="K111" s="117"/>
      <c r="L111" s="116"/>
      <c r="M111" s="117"/>
      <c r="N111" s="116"/>
      <c r="O111" s="116"/>
      <c r="P111" s="27">
        <f t="shared" si="1"/>
        <v>0</v>
      </c>
      <c r="Q111" s="96"/>
    </row>
    <row r="112" spans="1:17" ht="30" customHeight="1">
      <c r="A112" s="24"/>
      <c r="B112" s="247" t="s">
        <v>12</v>
      </c>
      <c r="C112" s="248"/>
      <c r="D112" s="116"/>
      <c r="E112" s="116"/>
      <c r="F112" s="116"/>
      <c r="G112" s="116"/>
      <c r="H112" s="116"/>
      <c r="I112" s="116"/>
      <c r="J112" s="116"/>
      <c r="K112" s="117"/>
      <c r="L112" s="116"/>
      <c r="M112" s="117"/>
      <c r="N112" s="116"/>
      <c r="O112" s="116"/>
      <c r="P112" s="27">
        <f t="shared" si="1"/>
        <v>0</v>
      </c>
      <c r="Q112" s="96"/>
    </row>
    <row r="113" spans="1:17" ht="30" customHeight="1">
      <c r="A113" s="24"/>
      <c r="B113" s="247" t="s">
        <v>13</v>
      </c>
      <c r="C113" s="248"/>
      <c r="D113" s="116"/>
      <c r="E113" s="116"/>
      <c r="F113" s="116"/>
      <c r="G113" s="116"/>
      <c r="H113" s="116"/>
      <c r="I113" s="116"/>
      <c r="J113" s="116"/>
      <c r="K113" s="117"/>
      <c r="L113" s="116"/>
      <c r="M113" s="117"/>
      <c r="N113" s="116"/>
      <c r="O113" s="116"/>
      <c r="P113" s="27">
        <f t="shared" si="1"/>
        <v>0</v>
      </c>
      <c r="Q113" s="96"/>
    </row>
    <row r="114" spans="1:17" ht="30" customHeight="1">
      <c r="A114" s="24"/>
      <c r="B114" s="247" t="s">
        <v>14</v>
      </c>
      <c r="C114" s="248"/>
      <c r="D114" s="116"/>
      <c r="E114" s="116"/>
      <c r="F114" s="116"/>
      <c r="G114" s="116"/>
      <c r="H114" s="116"/>
      <c r="I114" s="116"/>
      <c r="J114" s="116"/>
      <c r="K114" s="117"/>
      <c r="L114" s="116"/>
      <c r="M114" s="117"/>
      <c r="N114" s="116"/>
      <c r="O114" s="116"/>
      <c r="P114" s="27">
        <f t="shared" si="1"/>
        <v>0</v>
      </c>
      <c r="Q114" s="96"/>
    </row>
    <row r="115" spans="1:17" ht="30" customHeight="1">
      <c r="A115" s="24"/>
      <c r="B115" s="247" t="s">
        <v>15</v>
      </c>
      <c r="C115" s="248"/>
      <c r="D115" s="116"/>
      <c r="E115" s="116"/>
      <c r="F115" s="116"/>
      <c r="G115" s="116"/>
      <c r="H115" s="116"/>
      <c r="I115" s="116"/>
      <c r="J115" s="116"/>
      <c r="K115" s="117"/>
      <c r="L115" s="116"/>
      <c r="M115" s="117"/>
      <c r="N115" s="116"/>
      <c r="O115" s="116"/>
      <c r="P115" s="27">
        <f t="shared" si="1"/>
        <v>0</v>
      </c>
      <c r="Q115" s="96"/>
    </row>
    <row r="116" spans="1:17" ht="30" customHeight="1">
      <c r="A116" s="24"/>
      <c r="B116" s="247" t="s">
        <v>16</v>
      </c>
      <c r="C116" s="248"/>
      <c r="D116" s="116"/>
      <c r="E116" s="116"/>
      <c r="F116" s="116"/>
      <c r="G116" s="116"/>
      <c r="H116" s="116"/>
      <c r="I116" s="116"/>
      <c r="J116" s="116"/>
      <c r="K116" s="117"/>
      <c r="L116" s="116"/>
      <c r="M116" s="117"/>
      <c r="N116" s="116"/>
      <c r="O116" s="116"/>
      <c r="P116" s="27">
        <f t="shared" si="1"/>
        <v>0</v>
      </c>
      <c r="Q116" s="96"/>
    </row>
    <row r="117" spans="1:17" ht="30" customHeight="1">
      <c r="A117" s="24"/>
      <c r="B117" s="247" t="s">
        <v>17</v>
      </c>
      <c r="C117" s="248"/>
      <c r="D117" s="116"/>
      <c r="E117" s="116"/>
      <c r="F117" s="116"/>
      <c r="G117" s="116"/>
      <c r="H117" s="116"/>
      <c r="I117" s="116"/>
      <c r="J117" s="116"/>
      <c r="K117" s="117"/>
      <c r="L117" s="116"/>
      <c r="M117" s="117"/>
      <c r="N117" s="116"/>
      <c r="O117" s="116"/>
      <c r="P117" s="27">
        <f t="shared" si="1"/>
        <v>0</v>
      </c>
      <c r="Q117" s="96"/>
    </row>
    <row r="118" spans="1:17" ht="30" customHeight="1">
      <c r="A118" s="40"/>
      <c r="B118" s="247" t="s">
        <v>18</v>
      </c>
      <c r="C118" s="248"/>
      <c r="D118" s="119"/>
      <c r="E118" s="119"/>
      <c r="F118" s="119"/>
      <c r="G118" s="119"/>
      <c r="H118" s="119"/>
      <c r="I118" s="119"/>
      <c r="J118" s="119"/>
      <c r="K118" s="120"/>
      <c r="L118" s="119"/>
      <c r="M118" s="120"/>
      <c r="N118" s="119"/>
      <c r="O118" s="119"/>
      <c r="P118" s="27">
        <f t="shared" si="1"/>
        <v>0</v>
      </c>
      <c r="Q118" s="96"/>
    </row>
    <row r="119" spans="1:17" ht="30" customHeight="1">
      <c r="A119" s="40"/>
      <c r="B119" s="247" t="s">
        <v>19</v>
      </c>
      <c r="C119" s="248"/>
      <c r="D119" s="119"/>
      <c r="E119" s="119"/>
      <c r="F119" s="121"/>
      <c r="G119" s="119"/>
      <c r="H119" s="119"/>
      <c r="I119" s="119"/>
      <c r="J119" s="119"/>
      <c r="K119" s="120"/>
      <c r="L119" s="122"/>
      <c r="M119" s="120"/>
      <c r="N119" s="120"/>
      <c r="O119" s="119"/>
      <c r="P119" s="27">
        <f t="shared" si="1"/>
        <v>0</v>
      </c>
      <c r="Q119" s="96"/>
    </row>
    <row r="120" spans="1:17" ht="30" customHeight="1">
      <c r="A120" s="40"/>
      <c r="B120" s="247" t="s">
        <v>20</v>
      </c>
      <c r="C120" s="248"/>
      <c r="D120" s="121"/>
      <c r="E120" s="121"/>
      <c r="F120" s="121"/>
      <c r="G120" s="121"/>
      <c r="H120" s="121"/>
      <c r="I120" s="121"/>
      <c r="J120" s="121"/>
      <c r="K120" s="120"/>
      <c r="L120" s="120"/>
      <c r="M120" s="120"/>
      <c r="N120" s="120"/>
      <c r="O120" s="120"/>
      <c r="P120" s="27">
        <f t="shared" si="1"/>
        <v>0</v>
      </c>
      <c r="Q120" s="3"/>
    </row>
    <row r="121" spans="1:17" ht="30" customHeight="1">
      <c r="A121" s="40"/>
      <c r="B121" s="247" t="s">
        <v>21</v>
      </c>
      <c r="C121" s="248"/>
      <c r="D121" s="119"/>
      <c r="E121" s="119"/>
      <c r="F121" s="121"/>
      <c r="G121" s="119"/>
      <c r="H121" s="119"/>
      <c r="I121" s="119"/>
      <c r="J121" s="119"/>
      <c r="K121" s="120"/>
      <c r="L121" s="122"/>
      <c r="M121" s="120"/>
      <c r="N121" s="120"/>
      <c r="O121" s="119"/>
      <c r="P121" s="27">
        <f t="shared" si="1"/>
        <v>0</v>
      </c>
      <c r="Q121" s="96"/>
    </row>
    <row r="122" spans="1:17" ht="30" customHeight="1">
      <c r="A122" s="40"/>
      <c r="B122" s="247" t="s">
        <v>22</v>
      </c>
      <c r="C122" s="248"/>
      <c r="D122" s="119"/>
      <c r="E122" s="119"/>
      <c r="F122" s="121"/>
      <c r="G122" s="119"/>
      <c r="H122" s="119"/>
      <c r="I122" s="119"/>
      <c r="J122" s="119"/>
      <c r="K122" s="120"/>
      <c r="L122" s="122"/>
      <c r="M122" s="120"/>
      <c r="N122" s="120"/>
      <c r="O122" s="119"/>
      <c r="P122" s="27">
        <f t="shared" si="1"/>
        <v>0</v>
      </c>
      <c r="Q122" s="96"/>
    </row>
    <row r="123" spans="1:17" ht="30" customHeight="1">
      <c r="A123" s="40"/>
      <c r="B123" s="247" t="s">
        <v>23</v>
      </c>
      <c r="C123" s="248"/>
      <c r="D123" s="119"/>
      <c r="E123" s="119"/>
      <c r="F123" s="121"/>
      <c r="G123" s="119"/>
      <c r="H123" s="119"/>
      <c r="I123" s="119"/>
      <c r="J123" s="119"/>
      <c r="K123" s="120"/>
      <c r="L123" s="122"/>
      <c r="M123" s="120"/>
      <c r="N123" s="120"/>
      <c r="O123" s="119"/>
      <c r="P123" s="27">
        <f t="shared" si="1"/>
        <v>0</v>
      </c>
      <c r="Q123" s="96"/>
    </row>
    <row r="124" spans="1:17" ht="30" customHeight="1">
      <c r="A124" s="40"/>
      <c r="B124" s="247" t="s">
        <v>24</v>
      </c>
      <c r="C124" s="248"/>
      <c r="D124" s="119"/>
      <c r="E124" s="119"/>
      <c r="F124" s="121"/>
      <c r="G124" s="119"/>
      <c r="H124" s="119"/>
      <c r="I124" s="119"/>
      <c r="J124" s="119"/>
      <c r="K124" s="120"/>
      <c r="L124" s="122"/>
      <c r="M124" s="120"/>
      <c r="N124" s="120"/>
      <c r="O124" s="119"/>
      <c r="P124" s="27">
        <f t="shared" si="1"/>
        <v>0</v>
      </c>
      <c r="Q124" s="96"/>
    </row>
    <row r="125" spans="1:17" ht="30" customHeight="1">
      <c r="A125" s="40"/>
      <c r="B125" s="247" t="s">
        <v>25</v>
      </c>
      <c r="C125" s="248"/>
      <c r="D125" s="121"/>
      <c r="E125" s="121"/>
      <c r="F125" s="121"/>
      <c r="G125" s="121"/>
      <c r="H125" s="121"/>
      <c r="I125" s="121"/>
      <c r="J125" s="121"/>
      <c r="K125" s="120"/>
      <c r="L125" s="120"/>
      <c r="M125" s="120"/>
      <c r="N125" s="120"/>
      <c r="O125" s="120"/>
      <c r="P125" s="27">
        <f t="shared" si="1"/>
        <v>0</v>
      </c>
      <c r="Q125" s="3"/>
    </row>
    <row r="126" spans="1:17" ht="30" customHeight="1">
      <c r="A126" s="24"/>
      <c r="B126" s="247" t="s">
        <v>26</v>
      </c>
      <c r="C126" s="248"/>
      <c r="D126" s="116"/>
      <c r="E126" s="116"/>
      <c r="F126" s="116"/>
      <c r="G126" s="116"/>
      <c r="H126" s="116"/>
      <c r="I126" s="116"/>
      <c r="J126" s="116"/>
      <c r="K126" s="117"/>
      <c r="L126" s="116"/>
      <c r="M126" s="117"/>
      <c r="N126" s="116"/>
      <c r="O126" s="116"/>
      <c r="P126" s="27">
        <f t="shared" si="1"/>
        <v>0</v>
      </c>
      <c r="Q126" s="96"/>
    </row>
    <row r="127" spans="1:17" ht="30" customHeight="1">
      <c r="A127" s="24"/>
      <c r="B127" s="247" t="s">
        <v>27</v>
      </c>
      <c r="C127" s="248"/>
      <c r="D127" s="116"/>
      <c r="E127" s="116"/>
      <c r="F127" s="116"/>
      <c r="G127" s="116"/>
      <c r="H127" s="116"/>
      <c r="I127" s="116"/>
      <c r="J127" s="116"/>
      <c r="K127" s="117"/>
      <c r="L127" s="116"/>
      <c r="M127" s="117"/>
      <c r="N127" s="116"/>
      <c r="O127" s="116"/>
      <c r="P127" s="27">
        <f t="shared" si="1"/>
        <v>0</v>
      </c>
      <c r="Q127" s="96"/>
    </row>
    <row r="128" spans="1:17" ht="30" customHeight="1">
      <c r="A128" s="24"/>
      <c r="B128" s="247" t="s">
        <v>28</v>
      </c>
      <c r="C128" s="248"/>
      <c r="D128" s="116"/>
      <c r="E128" s="116"/>
      <c r="F128" s="116"/>
      <c r="G128" s="116"/>
      <c r="H128" s="116"/>
      <c r="I128" s="116"/>
      <c r="J128" s="116"/>
      <c r="K128" s="117"/>
      <c r="L128" s="116"/>
      <c r="M128" s="117"/>
      <c r="N128" s="116"/>
      <c r="O128" s="116"/>
      <c r="P128" s="27">
        <f t="shared" si="1"/>
        <v>0</v>
      </c>
      <c r="Q128" s="96"/>
    </row>
    <row r="129" spans="1:17" ht="30" customHeight="1">
      <c r="A129" s="24"/>
      <c r="B129" s="247" t="s">
        <v>29</v>
      </c>
      <c r="C129" s="248"/>
      <c r="D129" s="116"/>
      <c r="E129" s="116"/>
      <c r="F129" s="116"/>
      <c r="G129" s="116"/>
      <c r="H129" s="116"/>
      <c r="I129" s="116"/>
      <c r="J129" s="116"/>
      <c r="K129" s="117"/>
      <c r="L129" s="116"/>
      <c r="M129" s="117"/>
      <c r="N129" s="116"/>
      <c r="O129" s="116"/>
      <c r="P129" s="27">
        <f t="shared" si="1"/>
        <v>0</v>
      </c>
      <c r="Q129" s="96"/>
    </row>
    <row r="130" spans="1:17" ht="30" customHeight="1">
      <c r="A130" s="24"/>
      <c r="B130" s="247" t="s">
        <v>30</v>
      </c>
      <c r="C130" s="248"/>
      <c r="D130" s="116"/>
      <c r="E130" s="116"/>
      <c r="F130" s="116"/>
      <c r="G130" s="116"/>
      <c r="H130" s="116"/>
      <c r="I130" s="116"/>
      <c r="J130" s="116"/>
      <c r="K130" s="117"/>
      <c r="L130" s="116"/>
      <c r="M130" s="117"/>
      <c r="N130" s="116"/>
      <c r="O130" s="116"/>
      <c r="P130" s="27">
        <f t="shared" si="1"/>
        <v>0</v>
      </c>
      <c r="Q130" s="96"/>
    </row>
    <row r="131" spans="1:17" ht="30" customHeight="1">
      <c r="A131" s="24"/>
      <c r="B131" s="247" t="s">
        <v>31</v>
      </c>
      <c r="C131" s="248"/>
      <c r="D131" s="116"/>
      <c r="E131" s="116"/>
      <c r="F131" s="116"/>
      <c r="G131" s="116"/>
      <c r="H131" s="116"/>
      <c r="I131" s="116"/>
      <c r="J131" s="116"/>
      <c r="K131" s="117"/>
      <c r="L131" s="116"/>
      <c r="M131" s="117"/>
      <c r="N131" s="116"/>
      <c r="O131" s="116"/>
      <c r="P131" s="27">
        <f t="shared" si="1"/>
        <v>0</v>
      </c>
      <c r="Q131" s="96"/>
    </row>
    <row r="132" spans="1:17" ht="30" customHeight="1">
      <c r="A132" s="24"/>
      <c r="B132" s="247" t="s">
        <v>32</v>
      </c>
      <c r="C132" s="248"/>
      <c r="D132" s="116"/>
      <c r="E132" s="116"/>
      <c r="F132" s="116"/>
      <c r="G132" s="116"/>
      <c r="H132" s="116"/>
      <c r="I132" s="116"/>
      <c r="J132" s="116"/>
      <c r="K132" s="117"/>
      <c r="L132" s="116"/>
      <c r="M132" s="117"/>
      <c r="N132" s="116"/>
      <c r="O132" s="116"/>
      <c r="P132" s="27">
        <f t="shared" si="1"/>
        <v>0</v>
      </c>
      <c r="Q132" s="96"/>
    </row>
    <row r="133" spans="1:17" ht="30" customHeight="1">
      <c r="A133" s="24"/>
      <c r="B133" s="247" t="s">
        <v>33</v>
      </c>
      <c r="C133" s="248"/>
      <c r="D133" s="116"/>
      <c r="E133" s="116"/>
      <c r="F133" s="116"/>
      <c r="G133" s="116"/>
      <c r="H133" s="116"/>
      <c r="I133" s="116"/>
      <c r="J133" s="116"/>
      <c r="K133" s="117"/>
      <c r="L133" s="116"/>
      <c r="M133" s="117"/>
      <c r="N133" s="116"/>
      <c r="O133" s="116"/>
      <c r="P133" s="27">
        <f t="shared" si="1"/>
        <v>0</v>
      </c>
      <c r="Q133" s="96"/>
    </row>
    <row r="134" spans="1:17" ht="30" customHeight="1">
      <c r="A134" s="40"/>
      <c r="B134" s="247" t="s">
        <v>34</v>
      </c>
      <c r="C134" s="248"/>
      <c r="D134" s="119"/>
      <c r="E134" s="119"/>
      <c r="F134" s="119"/>
      <c r="G134" s="119"/>
      <c r="H134" s="119"/>
      <c r="I134" s="119"/>
      <c r="J134" s="119"/>
      <c r="K134" s="120"/>
      <c r="L134" s="119"/>
      <c r="M134" s="120"/>
      <c r="N134" s="119"/>
      <c r="O134" s="119"/>
      <c r="P134" s="27">
        <f t="shared" si="1"/>
        <v>0</v>
      </c>
      <c r="Q134" s="96"/>
    </row>
    <row r="135" spans="1:17" ht="30" customHeight="1">
      <c r="A135" s="40"/>
      <c r="B135" s="247" t="s">
        <v>35</v>
      </c>
      <c r="C135" s="248"/>
      <c r="D135" s="119"/>
      <c r="E135" s="119"/>
      <c r="F135" s="121"/>
      <c r="G135" s="119"/>
      <c r="H135" s="119"/>
      <c r="I135" s="119"/>
      <c r="J135" s="119"/>
      <c r="K135" s="120"/>
      <c r="L135" s="122"/>
      <c r="M135" s="120"/>
      <c r="N135" s="120"/>
      <c r="O135" s="119"/>
      <c r="P135" s="27">
        <f t="shared" si="1"/>
        <v>0</v>
      </c>
      <c r="Q135" s="96"/>
    </row>
    <row r="136" spans="1:17" ht="30" customHeight="1">
      <c r="A136" s="40"/>
      <c r="B136" s="247" t="s">
        <v>36</v>
      </c>
      <c r="C136" s="248"/>
      <c r="D136" s="121"/>
      <c r="E136" s="121"/>
      <c r="F136" s="121"/>
      <c r="G136" s="121"/>
      <c r="H136" s="121"/>
      <c r="I136" s="121"/>
      <c r="J136" s="121"/>
      <c r="K136" s="120"/>
      <c r="L136" s="120"/>
      <c r="M136" s="120"/>
      <c r="N136" s="120"/>
      <c r="O136" s="120"/>
      <c r="P136" s="27">
        <f t="shared" si="1"/>
        <v>0</v>
      </c>
      <c r="Q136" s="3"/>
    </row>
    <row r="137" spans="1:17" ht="30" customHeight="1">
      <c r="A137" s="40"/>
      <c r="B137" s="247" t="s">
        <v>37</v>
      </c>
      <c r="C137" s="248"/>
      <c r="D137" s="119"/>
      <c r="E137" s="119"/>
      <c r="F137" s="121"/>
      <c r="G137" s="119"/>
      <c r="H137" s="119"/>
      <c r="I137" s="119"/>
      <c r="J137" s="119"/>
      <c r="K137" s="120"/>
      <c r="L137" s="122"/>
      <c r="M137" s="120"/>
      <c r="N137" s="120"/>
      <c r="O137" s="119"/>
      <c r="P137" s="27">
        <f t="shared" si="1"/>
        <v>0</v>
      </c>
      <c r="Q137" s="96"/>
    </row>
    <row r="138" spans="1:17" ht="30" customHeight="1">
      <c r="A138" s="40"/>
      <c r="B138" s="247" t="s">
        <v>38</v>
      </c>
      <c r="C138" s="248"/>
      <c r="D138" s="119"/>
      <c r="E138" s="119"/>
      <c r="F138" s="121"/>
      <c r="G138" s="119"/>
      <c r="H138" s="119"/>
      <c r="I138" s="119"/>
      <c r="J138" s="119"/>
      <c r="K138" s="120"/>
      <c r="L138" s="122"/>
      <c r="M138" s="120"/>
      <c r="N138" s="120"/>
      <c r="O138" s="119"/>
      <c r="P138" s="27">
        <f t="shared" si="1"/>
        <v>0</v>
      </c>
      <c r="Q138" s="96"/>
    </row>
    <row r="139" spans="1:17" ht="30" customHeight="1">
      <c r="A139" s="40"/>
      <c r="B139" s="247" t="s">
        <v>39</v>
      </c>
      <c r="C139" s="248"/>
      <c r="D139" s="119"/>
      <c r="E139" s="119"/>
      <c r="F139" s="121"/>
      <c r="G139" s="119"/>
      <c r="H139" s="119"/>
      <c r="I139" s="119"/>
      <c r="J139" s="119"/>
      <c r="K139" s="120"/>
      <c r="L139" s="122"/>
      <c r="M139" s="120"/>
      <c r="N139" s="120"/>
      <c r="O139" s="119"/>
      <c r="P139" s="27">
        <f t="shared" si="1"/>
        <v>0</v>
      </c>
      <c r="Q139" s="96"/>
    </row>
    <row r="140" spans="1:17" ht="30" customHeight="1">
      <c r="A140" s="40"/>
      <c r="B140" s="247" t="s">
        <v>40</v>
      </c>
      <c r="C140" s="248"/>
      <c r="D140" s="119"/>
      <c r="E140" s="119"/>
      <c r="F140" s="121"/>
      <c r="G140" s="119"/>
      <c r="H140" s="119"/>
      <c r="I140" s="119"/>
      <c r="J140" s="119"/>
      <c r="K140" s="120"/>
      <c r="L140" s="122"/>
      <c r="M140" s="120"/>
      <c r="N140" s="120"/>
      <c r="O140" s="119"/>
      <c r="P140" s="27">
        <f t="shared" si="1"/>
        <v>0</v>
      </c>
      <c r="Q140" s="96"/>
    </row>
    <row r="141" spans="1:17" ht="30" customHeight="1">
      <c r="A141" s="40"/>
      <c r="B141" s="247" t="s">
        <v>41</v>
      </c>
      <c r="C141" s="248"/>
      <c r="D141" s="121"/>
      <c r="E141" s="121"/>
      <c r="F141" s="121"/>
      <c r="G141" s="121"/>
      <c r="H141" s="121"/>
      <c r="I141" s="121"/>
      <c r="J141" s="121"/>
      <c r="K141" s="120"/>
      <c r="L141" s="120"/>
      <c r="M141" s="120"/>
      <c r="N141" s="120"/>
      <c r="O141" s="120"/>
      <c r="P141" s="27">
        <f t="shared" si="1"/>
        <v>0</v>
      </c>
      <c r="Q141" s="3"/>
    </row>
    <row r="142" spans="1:17" ht="30" customHeight="1">
      <c r="A142" s="24"/>
      <c r="B142" s="247" t="s">
        <v>42</v>
      </c>
      <c r="C142" s="248"/>
      <c r="D142" s="116"/>
      <c r="E142" s="116"/>
      <c r="F142" s="116"/>
      <c r="G142" s="116"/>
      <c r="H142" s="116"/>
      <c r="I142" s="116"/>
      <c r="J142" s="116"/>
      <c r="K142" s="117"/>
      <c r="L142" s="116"/>
      <c r="M142" s="117"/>
      <c r="N142" s="116"/>
      <c r="O142" s="116"/>
      <c r="P142" s="27">
        <f t="shared" si="1"/>
        <v>0</v>
      </c>
      <c r="Q142" s="96"/>
    </row>
    <row r="143" spans="1:17" ht="30" customHeight="1">
      <c r="A143" s="24"/>
      <c r="B143" s="247" t="s">
        <v>43</v>
      </c>
      <c r="C143" s="248"/>
      <c r="D143" s="116"/>
      <c r="E143" s="116"/>
      <c r="F143" s="116"/>
      <c r="G143" s="116"/>
      <c r="H143" s="116"/>
      <c r="I143" s="116"/>
      <c r="J143" s="116"/>
      <c r="K143" s="117"/>
      <c r="L143" s="116"/>
      <c r="M143" s="117"/>
      <c r="N143" s="116"/>
      <c r="O143" s="116"/>
      <c r="P143" s="27">
        <f t="shared" si="1"/>
        <v>0</v>
      </c>
      <c r="Q143" s="96"/>
    </row>
    <row r="144" spans="1:17" ht="30" customHeight="1">
      <c r="A144" s="24"/>
      <c r="B144" s="247" t="s">
        <v>44</v>
      </c>
      <c r="C144" s="248"/>
      <c r="D144" s="116"/>
      <c r="E144" s="116"/>
      <c r="F144" s="116"/>
      <c r="G144" s="116"/>
      <c r="H144" s="116"/>
      <c r="I144" s="116"/>
      <c r="J144" s="116"/>
      <c r="K144" s="117"/>
      <c r="L144" s="116"/>
      <c r="M144" s="117"/>
      <c r="N144" s="116"/>
      <c r="O144" s="116"/>
      <c r="P144" s="27">
        <f aca="true" t="shared" si="2" ref="P144:P157">SUM(D144:O144)</f>
        <v>0</v>
      </c>
      <c r="Q144" s="96"/>
    </row>
    <row r="145" spans="1:17" ht="30" customHeight="1">
      <c r="A145" s="24"/>
      <c r="B145" s="247" t="s">
        <v>45</v>
      </c>
      <c r="C145" s="248"/>
      <c r="D145" s="116"/>
      <c r="E145" s="116"/>
      <c r="F145" s="116"/>
      <c r="G145" s="116"/>
      <c r="H145" s="116"/>
      <c r="I145" s="116"/>
      <c r="J145" s="116"/>
      <c r="K145" s="117"/>
      <c r="L145" s="116"/>
      <c r="M145" s="117"/>
      <c r="N145" s="116"/>
      <c r="O145" s="116"/>
      <c r="P145" s="27">
        <f t="shared" si="2"/>
        <v>0</v>
      </c>
      <c r="Q145" s="96"/>
    </row>
    <row r="146" spans="1:17" ht="30" customHeight="1">
      <c r="A146" s="24"/>
      <c r="B146" s="247" t="s">
        <v>46</v>
      </c>
      <c r="C146" s="248"/>
      <c r="D146" s="116"/>
      <c r="E146" s="116"/>
      <c r="F146" s="116"/>
      <c r="G146" s="116"/>
      <c r="H146" s="116"/>
      <c r="I146" s="116"/>
      <c r="J146" s="116"/>
      <c r="K146" s="117"/>
      <c r="L146" s="116"/>
      <c r="M146" s="117"/>
      <c r="N146" s="116"/>
      <c r="O146" s="116"/>
      <c r="P146" s="27">
        <f t="shared" si="2"/>
        <v>0</v>
      </c>
      <c r="Q146" s="96"/>
    </row>
    <row r="147" spans="1:17" ht="30" customHeight="1">
      <c r="A147" s="24"/>
      <c r="B147" s="247" t="s">
        <v>47</v>
      </c>
      <c r="C147" s="248"/>
      <c r="D147" s="116"/>
      <c r="E147" s="116"/>
      <c r="F147" s="116"/>
      <c r="G147" s="116"/>
      <c r="H147" s="116"/>
      <c r="I147" s="116"/>
      <c r="J147" s="116"/>
      <c r="K147" s="117"/>
      <c r="L147" s="116"/>
      <c r="M147" s="117"/>
      <c r="N147" s="116"/>
      <c r="O147" s="116"/>
      <c r="P147" s="27">
        <f t="shared" si="2"/>
        <v>0</v>
      </c>
      <c r="Q147" s="96"/>
    </row>
    <row r="148" spans="1:17" ht="30" customHeight="1">
      <c r="A148" s="24"/>
      <c r="B148" s="247" t="s">
        <v>48</v>
      </c>
      <c r="C148" s="248"/>
      <c r="D148" s="116"/>
      <c r="E148" s="116"/>
      <c r="F148" s="116"/>
      <c r="G148" s="116"/>
      <c r="H148" s="116"/>
      <c r="I148" s="116"/>
      <c r="J148" s="116"/>
      <c r="K148" s="117"/>
      <c r="L148" s="116"/>
      <c r="M148" s="117"/>
      <c r="N148" s="116"/>
      <c r="O148" s="116"/>
      <c r="P148" s="27">
        <f t="shared" si="2"/>
        <v>0</v>
      </c>
      <c r="Q148" s="96"/>
    </row>
    <row r="149" spans="1:17" ht="30" customHeight="1">
      <c r="A149" s="24"/>
      <c r="B149" s="247" t="s">
        <v>49</v>
      </c>
      <c r="C149" s="248"/>
      <c r="D149" s="116"/>
      <c r="E149" s="116"/>
      <c r="F149" s="116"/>
      <c r="G149" s="116"/>
      <c r="H149" s="116"/>
      <c r="I149" s="116"/>
      <c r="J149" s="116"/>
      <c r="K149" s="117"/>
      <c r="L149" s="116"/>
      <c r="M149" s="117"/>
      <c r="N149" s="116"/>
      <c r="O149" s="116"/>
      <c r="P149" s="27">
        <f t="shared" si="2"/>
        <v>0</v>
      </c>
      <c r="Q149" s="96"/>
    </row>
    <row r="150" spans="1:17" ht="30" customHeight="1">
      <c r="A150" s="40"/>
      <c r="B150" s="247" t="s">
        <v>50</v>
      </c>
      <c r="C150" s="248"/>
      <c r="D150" s="119"/>
      <c r="E150" s="119"/>
      <c r="F150" s="119"/>
      <c r="G150" s="119"/>
      <c r="H150" s="119"/>
      <c r="I150" s="119"/>
      <c r="J150" s="119"/>
      <c r="K150" s="120"/>
      <c r="L150" s="119"/>
      <c r="M150" s="120"/>
      <c r="N150" s="119"/>
      <c r="O150" s="119"/>
      <c r="P150" s="27">
        <f t="shared" si="2"/>
        <v>0</v>
      </c>
      <c r="Q150" s="96"/>
    </row>
    <row r="151" spans="1:17" ht="30" customHeight="1">
      <c r="A151" s="40"/>
      <c r="B151" s="247" t="s">
        <v>51</v>
      </c>
      <c r="C151" s="248"/>
      <c r="D151" s="119"/>
      <c r="E151" s="119"/>
      <c r="F151" s="121"/>
      <c r="G151" s="119"/>
      <c r="H151" s="119"/>
      <c r="I151" s="119"/>
      <c r="J151" s="119"/>
      <c r="K151" s="120"/>
      <c r="L151" s="122"/>
      <c r="M151" s="120"/>
      <c r="N151" s="120"/>
      <c r="O151" s="119"/>
      <c r="P151" s="27">
        <f t="shared" si="2"/>
        <v>0</v>
      </c>
      <c r="Q151" s="96"/>
    </row>
    <row r="152" spans="1:17" ht="30" customHeight="1">
      <c r="A152" s="40"/>
      <c r="B152" s="247" t="s">
        <v>52</v>
      </c>
      <c r="C152" s="248"/>
      <c r="D152" s="121"/>
      <c r="E152" s="121"/>
      <c r="F152" s="121"/>
      <c r="G152" s="121"/>
      <c r="H152" s="121"/>
      <c r="I152" s="121"/>
      <c r="J152" s="121"/>
      <c r="K152" s="120"/>
      <c r="L152" s="120"/>
      <c r="M152" s="120"/>
      <c r="N152" s="120"/>
      <c r="O152" s="120"/>
      <c r="P152" s="27">
        <f t="shared" si="2"/>
        <v>0</v>
      </c>
      <c r="Q152" s="3"/>
    </row>
    <row r="153" spans="1:17" ht="30" customHeight="1">
      <c r="A153" s="40"/>
      <c r="B153" s="247" t="s">
        <v>53</v>
      </c>
      <c r="C153" s="248"/>
      <c r="D153" s="119"/>
      <c r="E153" s="119"/>
      <c r="F153" s="121"/>
      <c r="G153" s="119"/>
      <c r="H153" s="119"/>
      <c r="I153" s="119"/>
      <c r="J153" s="119"/>
      <c r="K153" s="120"/>
      <c r="L153" s="122"/>
      <c r="M153" s="120"/>
      <c r="N153" s="120"/>
      <c r="O153" s="119"/>
      <c r="P153" s="27">
        <f t="shared" si="2"/>
        <v>0</v>
      </c>
      <c r="Q153" s="96"/>
    </row>
    <row r="154" spans="1:17" ht="30" customHeight="1">
      <c r="A154" s="40"/>
      <c r="B154" s="247" t="s">
        <v>54</v>
      </c>
      <c r="C154" s="248"/>
      <c r="D154" s="119"/>
      <c r="E154" s="119"/>
      <c r="F154" s="121"/>
      <c r="G154" s="119"/>
      <c r="H154" s="119"/>
      <c r="I154" s="119"/>
      <c r="J154" s="119"/>
      <c r="K154" s="120"/>
      <c r="L154" s="122"/>
      <c r="M154" s="120"/>
      <c r="N154" s="120"/>
      <c r="O154" s="119"/>
      <c r="P154" s="27">
        <f t="shared" si="2"/>
        <v>0</v>
      </c>
      <c r="Q154" s="96"/>
    </row>
    <row r="155" spans="1:17" ht="30" customHeight="1">
      <c r="A155" s="40"/>
      <c r="B155" s="247" t="s">
        <v>55</v>
      </c>
      <c r="C155" s="248"/>
      <c r="D155" s="119"/>
      <c r="E155" s="119"/>
      <c r="F155" s="121"/>
      <c r="G155" s="119"/>
      <c r="H155" s="119"/>
      <c r="I155" s="119"/>
      <c r="J155" s="119"/>
      <c r="K155" s="120"/>
      <c r="L155" s="122"/>
      <c r="M155" s="120"/>
      <c r="N155" s="120"/>
      <c r="O155" s="119"/>
      <c r="P155" s="27">
        <f t="shared" si="2"/>
        <v>0</v>
      </c>
      <c r="Q155" s="96"/>
    </row>
    <row r="156" spans="1:17" ht="30" customHeight="1">
      <c r="A156" s="40"/>
      <c r="B156" s="247" t="s">
        <v>56</v>
      </c>
      <c r="C156" s="248"/>
      <c r="D156" s="119"/>
      <c r="E156" s="119"/>
      <c r="F156" s="121"/>
      <c r="G156" s="119"/>
      <c r="H156" s="119"/>
      <c r="I156" s="119"/>
      <c r="J156" s="119"/>
      <c r="K156" s="120"/>
      <c r="L156" s="122"/>
      <c r="M156" s="120"/>
      <c r="N156" s="120"/>
      <c r="O156" s="119"/>
      <c r="P156" s="27">
        <f t="shared" si="2"/>
        <v>0</v>
      </c>
      <c r="Q156" s="96"/>
    </row>
    <row r="157" spans="1:17" ht="30" customHeight="1">
      <c r="A157" s="40"/>
      <c r="B157" s="247" t="s">
        <v>57</v>
      </c>
      <c r="C157" s="248"/>
      <c r="D157" s="121"/>
      <c r="E157" s="121"/>
      <c r="F157" s="121"/>
      <c r="G157" s="121"/>
      <c r="H157" s="121"/>
      <c r="I157" s="121"/>
      <c r="J157" s="121"/>
      <c r="K157" s="120"/>
      <c r="L157" s="120"/>
      <c r="M157" s="120"/>
      <c r="N157" s="120"/>
      <c r="O157" s="120"/>
      <c r="P157" s="27">
        <f t="shared" si="2"/>
        <v>0</v>
      </c>
      <c r="Q157" s="3"/>
    </row>
    <row r="158" s="22" customFormat="1" ht="4.5" customHeight="1"/>
    <row r="159" s="55" customFormat="1" ht="12.75">
      <c r="A159" s="54" t="s">
        <v>245</v>
      </c>
    </row>
    <row r="160" spans="1:2" s="55" customFormat="1" ht="12.75">
      <c r="A160" s="57">
        <v>1</v>
      </c>
      <c r="B160" s="55" t="s">
        <v>363</v>
      </c>
    </row>
    <row r="161" spans="1:2" s="55" customFormat="1" ht="12.75">
      <c r="A161" s="57">
        <v>2</v>
      </c>
      <c r="B161" s="55" t="s">
        <v>58</v>
      </c>
    </row>
    <row r="162" spans="2:3" s="55" customFormat="1" ht="12.75">
      <c r="B162" s="110">
        <v>1980</v>
      </c>
      <c r="C162" s="55" t="s">
        <v>59</v>
      </c>
    </row>
    <row r="163" spans="2:3" s="55" customFormat="1" ht="12.75">
      <c r="B163" s="110">
        <v>8890</v>
      </c>
      <c r="C163" s="55" t="s">
        <v>60</v>
      </c>
    </row>
    <row r="164" spans="2:3" s="55" customFormat="1" ht="12.75">
      <c r="B164" s="110">
        <v>8090</v>
      </c>
      <c r="C164" s="55" t="s">
        <v>61</v>
      </c>
    </row>
    <row r="165" spans="1:17" s="55" customFormat="1" ht="12.75">
      <c r="A165" s="57">
        <v>3</v>
      </c>
      <c r="B165" s="55" t="s">
        <v>62</v>
      </c>
      <c r="Q165" s="123"/>
    </row>
    <row r="166" spans="2:17" s="55" customFormat="1" ht="12.75">
      <c r="B166" s="110">
        <v>19990</v>
      </c>
      <c r="C166" s="55" t="s">
        <v>63</v>
      </c>
      <c r="Q166" s="123"/>
    </row>
    <row r="167" spans="2:17" s="55" customFormat="1" ht="12.75">
      <c r="B167" s="110">
        <v>20399</v>
      </c>
      <c r="C167" s="55" t="s">
        <v>64</v>
      </c>
      <c r="Q167" s="123"/>
    </row>
    <row r="168" spans="2:17" s="55" customFormat="1" ht="12.75">
      <c r="B168" s="110">
        <v>21099</v>
      </c>
      <c r="C168" s="55" t="s">
        <v>65</v>
      </c>
      <c r="Q168" s="123"/>
    </row>
    <row r="169" spans="2:17" s="55" customFormat="1" ht="12.75">
      <c r="B169" s="110">
        <v>24999</v>
      </c>
      <c r="C169" s="55" t="s">
        <v>66</v>
      </c>
      <c r="Q169" s="123"/>
    </row>
    <row r="170" spans="2:17" s="55" customFormat="1" ht="12.75">
      <c r="B170" s="110">
        <v>28999</v>
      </c>
      <c r="C170" s="55" t="s">
        <v>67</v>
      </c>
      <c r="Q170" s="123"/>
    </row>
    <row r="171" spans="2:17" s="55" customFormat="1" ht="12.75">
      <c r="B171" s="110">
        <v>20799</v>
      </c>
      <c r="C171" s="55" t="s">
        <v>68</v>
      </c>
      <c r="Q171" s="123"/>
    </row>
    <row r="172" spans="2:17" s="55" customFormat="1" ht="12.75">
      <c r="B172" s="110">
        <v>18998</v>
      </c>
      <c r="C172" s="55" t="s">
        <v>69</v>
      </c>
      <c r="Q172" s="123"/>
    </row>
    <row r="173" spans="2:17" s="55" customFormat="1" ht="12.75">
      <c r="B173" s="110">
        <v>20999</v>
      </c>
      <c r="C173" s="55" t="s">
        <v>70</v>
      </c>
      <c r="Q173" s="123"/>
    </row>
    <row r="174" spans="2:17" s="55" customFormat="1" ht="12.75">
      <c r="B174" s="110">
        <v>49999</v>
      </c>
      <c r="C174" s="55" t="s">
        <v>71</v>
      </c>
      <c r="Q174" s="123"/>
    </row>
    <row r="175" spans="2:17" s="55" customFormat="1" ht="12.75">
      <c r="B175" s="110">
        <v>58998</v>
      </c>
      <c r="C175" s="55" t="s">
        <v>72</v>
      </c>
      <c r="Q175" s="123"/>
    </row>
    <row r="176" spans="2:17" s="55" customFormat="1" ht="12.75">
      <c r="B176" s="110">
        <v>59999</v>
      </c>
      <c r="C176" s="55" t="s">
        <v>73</v>
      </c>
      <c r="Q176" s="123"/>
    </row>
    <row r="177" spans="2:17" s="55" customFormat="1" ht="12.75">
      <c r="B177" s="110">
        <v>39999</v>
      </c>
      <c r="C177" s="55" t="s">
        <v>74</v>
      </c>
      <c r="Q177" s="123"/>
    </row>
    <row r="178" spans="2:17" s="55" customFormat="1" ht="12.75">
      <c r="B178" s="124" t="s">
        <v>75</v>
      </c>
      <c r="C178" s="55" t="s">
        <v>76</v>
      </c>
      <c r="Q178" s="123"/>
    </row>
    <row r="179" spans="2:17" s="55" customFormat="1" ht="12.75">
      <c r="B179" s="124" t="s">
        <v>77</v>
      </c>
      <c r="C179" s="55" t="s">
        <v>78</v>
      </c>
      <c r="Q179" s="123"/>
    </row>
    <row r="180" spans="2:17" s="55" customFormat="1" ht="12.75">
      <c r="B180" s="110">
        <v>65999</v>
      </c>
      <c r="C180" s="55" t="s">
        <v>79</v>
      </c>
      <c r="Q180" s="123"/>
    </row>
    <row r="181" spans="2:17" s="55" customFormat="1" ht="12.75">
      <c r="B181" s="110">
        <v>74998</v>
      </c>
      <c r="C181" s="55" t="s">
        <v>80</v>
      </c>
      <c r="Q181" s="123"/>
    </row>
    <row r="182" spans="2:17" s="55" customFormat="1" ht="12.75">
      <c r="B182" s="110">
        <v>63999</v>
      </c>
      <c r="C182" s="55" t="s">
        <v>1104</v>
      </c>
      <c r="Q182" s="123"/>
    </row>
    <row r="183" spans="2:17" s="55" customFormat="1" ht="12.75">
      <c r="B183" s="110">
        <v>69997</v>
      </c>
      <c r="C183" s="55" t="s">
        <v>1105</v>
      </c>
      <c r="Q183" s="123"/>
    </row>
    <row r="184" spans="2:17" s="55" customFormat="1" ht="12.75">
      <c r="B184" s="110">
        <v>75999</v>
      </c>
      <c r="C184" s="55" t="s">
        <v>1106</v>
      </c>
      <c r="Q184" s="123"/>
    </row>
    <row r="185" s="55" customFormat="1" ht="12.75">
      <c r="Q185" s="123"/>
    </row>
  </sheetData>
  <mergeCells count="129">
    <mergeCell ref="A7:C7"/>
    <mergeCell ref="B30:C30"/>
    <mergeCell ref="B31:C31"/>
    <mergeCell ref="B32:C32"/>
    <mergeCell ref="B33:C33"/>
    <mergeCell ref="B34:C34"/>
    <mergeCell ref="B35:C35"/>
    <mergeCell ref="B36:C36"/>
    <mergeCell ref="B37:C37"/>
    <mergeCell ref="B38:C38"/>
    <mergeCell ref="B39:C39"/>
    <mergeCell ref="B40:C40"/>
    <mergeCell ref="B41:C41"/>
    <mergeCell ref="B42:C42"/>
    <mergeCell ref="B43:C43"/>
    <mergeCell ref="B44:C44"/>
    <mergeCell ref="B45:C45"/>
    <mergeCell ref="B46:C46"/>
    <mergeCell ref="B47:C47"/>
    <mergeCell ref="B48:C48"/>
    <mergeCell ref="B49:C49"/>
    <mergeCell ref="B50:C50"/>
    <mergeCell ref="B51:C51"/>
    <mergeCell ref="B52:C52"/>
    <mergeCell ref="B53:C53"/>
    <mergeCell ref="B54:C54"/>
    <mergeCell ref="B55:C55"/>
    <mergeCell ref="B56:C56"/>
    <mergeCell ref="B57:C57"/>
    <mergeCell ref="B58:C58"/>
    <mergeCell ref="B59:C59"/>
    <mergeCell ref="B60:C60"/>
    <mergeCell ref="B61:C61"/>
    <mergeCell ref="B62:C62"/>
    <mergeCell ref="B63:C63"/>
    <mergeCell ref="B64:C64"/>
    <mergeCell ref="B65:C65"/>
    <mergeCell ref="B66:C66"/>
    <mergeCell ref="B67:C67"/>
    <mergeCell ref="B68:C68"/>
    <mergeCell ref="B69:C69"/>
    <mergeCell ref="B70:C70"/>
    <mergeCell ref="B71:C71"/>
    <mergeCell ref="B72:C72"/>
    <mergeCell ref="B73:C73"/>
    <mergeCell ref="B74:C74"/>
    <mergeCell ref="B75:C75"/>
    <mergeCell ref="B76:C76"/>
    <mergeCell ref="B77:C77"/>
    <mergeCell ref="B78:C78"/>
    <mergeCell ref="B79:C79"/>
    <mergeCell ref="B80:C80"/>
    <mergeCell ref="B81:C81"/>
    <mergeCell ref="B82:C82"/>
    <mergeCell ref="B83:C83"/>
    <mergeCell ref="B84:C84"/>
    <mergeCell ref="B85:C85"/>
    <mergeCell ref="B86:C86"/>
    <mergeCell ref="B87:C87"/>
    <mergeCell ref="B88:C88"/>
    <mergeCell ref="B89:C89"/>
    <mergeCell ref="B90:C90"/>
    <mergeCell ref="B91:C91"/>
    <mergeCell ref="B92:C92"/>
    <mergeCell ref="B93:C93"/>
    <mergeCell ref="B94:C94"/>
    <mergeCell ref="B95:C95"/>
    <mergeCell ref="B96:C96"/>
    <mergeCell ref="B97:C97"/>
    <mergeCell ref="B98:C98"/>
    <mergeCell ref="B99:C99"/>
    <mergeCell ref="B100:C100"/>
    <mergeCell ref="B101:C101"/>
    <mergeCell ref="B102:C102"/>
    <mergeCell ref="B103:C103"/>
    <mergeCell ref="B104:C104"/>
    <mergeCell ref="B105:C105"/>
    <mergeCell ref="B106:C106"/>
    <mergeCell ref="B107:C107"/>
    <mergeCell ref="B108:C108"/>
    <mergeCell ref="B109:C109"/>
    <mergeCell ref="B110:C110"/>
    <mergeCell ref="B111:C111"/>
    <mergeCell ref="B112:C112"/>
    <mergeCell ref="B113:C113"/>
    <mergeCell ref="B114:C114"/>
    <mergeCell ref="B115:C115"/>
    <mergeCell ref="B116:C116"/>
    <mergeCell ref="B117:C117"/>
    <mergeCell ref="B118:C118"/>
    <mergeCell ref="B119:C119"/>
    <mergeCell ref="B120:C120"/>
    <mergeCell ref="B121:C121"/>
    <mergeCell ref="B122:C122"/>
    <mergeCell ref="B123:C123"/>
    <mergeCell ref="B124:C124"/>
    <mergeCell ref="B125:C125"/>
    <mergeCell ref="B126:C126"/>
    <mergeCell ref="B127:C127"/>
    <mergeCell ref="B128:C128"/>
    <mergeCell ref="B129:C129"/>
    <mergeCell ref="B130:C130"/>
    <mergeCell ref="B131:C131"/>
    <mergeCell ref="B132:C132"/>
    <mergeCell ref="B133:C133"/>
    <mergeCell ref="B134:C134"/>
    <mergeCell ref="B135:C135"/>
    <mergeCell ref="B136:C136"/>
    <mergeCell ref="B137:C137"/>
    <mergeCell ref="B138:C138"/>
    <mergeCell ref="B139:C139"/>
    <mergeCell ref="B140:C140"/>
    <mergeCell ref="B141:C141"/>
    <mergeCell ref="B142:C142"/>
    <mergeCell ref="B143:C143"/>
    <mergeCell ref="B144:C144"/>
    <mergeCell ref="B145:C145"/>
    <mergeCell ref="B146:C146"/>
    <mergeCell ref="B147:C147"/>
    <mergeCell ref="B148:C148"/>
    <mergeCell ref="B149:C149"/>
    <mergeCell ref="B150:C150"/>
    <mergeCell ref="B151:C151"/>
    <mergeCell ref="B152:C152"/>
    <mergeCell ref="B157:C157"/>
    <mergeCell ref="B153:C153"/>
    <mergeCell ref="B154:C154"/>
    <mergeCell ref="B155:C155"/>
    <mergeCell ref="B156:C156"/>
  </mergeCells>
  <printOptions/>
  <pageMargins left="0.25" right="0" top="0.75" bottom="0.32" header="0.5" footer="0.17"/>
  <pageSetup firstPageNumber="1" useFirstPageNumber="1" fitToHeight="0" fitToWidth="1" horizontalDpi="300" verticalDpi="300" orientation="landscape" paperSize="5" scale="82" r:id="rId1"/>
  <headerFooter alignWithMargins="0">
    <oddFooter>&amp;L&amp;8 06/12/02&amp;R&amp;8Attachment 15, Page &amp;P of 8</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V39"/>
  <sheetViews>
    <sheetView workbookViewId="0" topLeftCell="A2">
      <selection activeCell="A2" sqref="A2"/>
    </sheetView>
  </sheetViews>
  <sheetFormatPr defaultColWidth="9.33203125" defaultRowHeight="12.75"/>
  <cols>
    <col min="1" max="1" width="6.5" style="3" customWidth="1"/>
    <col min="2" max="2" width="7.66015625" style="3" customWidth="1"/>
    <col min="3" max="3" width="59.33203125" style="3" customWidth="1"/>
    <col min="4" max="5" width="13.16015625" style="3" customWidth="1"/>
    <col min="6" max="6" width="12" style="3" customWidth="1"/>
    <col min="7" max="10" width="13.16015625" style="3" customWidth="1"/>
    <col min="11" max="11" width="12.33203125" style="3" customWidth="1"/>
    <col min="12" max="12" width="14.16015625" style="3" customWidth="1"/>
    <col min="13" max="14" width="12" style="3" customWidth="1"/>
    <col min="15" max="16" width="11.66015625" style="3" customWidth="1"/>
    <col min="17" max="17" width="12" style="3" customWidth="1"/>
    <col min="18" max="18" width="13.16015625" style="3" customWidth="1"/>
    <col min="19" max="20" width="11.33203125" style="3" customWidth="1"/>
    <col min="21" max="22" width="13.16015625" style="3" customWidth="1"/>
    <col min="23" max="16384" width="9.33203125" style="3" customWidth="1"/>
  </cols>
  <sheetData>
    <row r="1" spans="1:3" ht="15" hidden="1">
      <c r="A1" s="1" t="s">
        <v>275</v>
      </c>
      <c r="B1" s="1"/>
      <c r="C1" s="1"/>
    </row>
    <row r="2" spans="1:3" ht="17.25">
      <c r="A2" s="1" t="s">
        <v>1124</v>
      </c>
      <c r="B2" s="1"/>
      <c r="C2" s="1"/>
    </row>
    <row r="3" spans="1:3" s="6" customFormat="1" ht="11.25">
      <c r="A3" s="4" t="s">
        <v>1111</v>
      </c>
      <c r="B3" s="4"/>
      <c r="C3" s="4"/>
    </row>
    <row r="4" spans="1:3" ht="17.25" hidden="1">
      <c r="A4" s="1" t="s">
        <v>1112</v>
      </c>
      <c r="B4" s="1"/>
      <c r="C4" s="1"/>
    </row>
    <row r="7" spans="1:21" s="12" customFormat="1" ht="42.75">
      <c r="A7" s="245" t="s">
        <v>173</v>
      </c>
      <c r="B7" s="246"/>
      <c r="C7" s="246"/>
      <c r="D7" s="9" t="s">
        <v>174</v>
      </c>
      <c r="E7" s="9" t="s">
        <v>175</v>
      </c>
      <c r="F7" s="9" t="s">
        <v>176</v>
      </c>
      <c r="G7" s="9" t="s">
        <v>177</v>
      </c>
      <c r="H7" s="9" t="s">
        <v>178</v>
      </c>
      <c r="I7" s="9" t="s">
        <v>179</v>
      </c>
      <c r="J7" s="9" t="s">
        <v>629</v>
      </c>
      <c r="K7" s="9" t="s">
        <v>181</v>
      </c>
      <c r="L7" s="9" t="s">
        <v>279</v>
      </c>
      <c r="M7" s="9" t="s">
        <v>182</v>
      </c>
      <c r="N7" s="9" t="s">
        <v>280</v>
      </c>
      <c r="O7" s="9" t="s">
        <v>183</v>
      </c>
      <c r="P7" s="9" t="s">
        <v>281</v>
      </c>
      <c r="Q7" s="9" t="s">
        <v>184</v>
      </c>
      <c r="R7" s="9" t="s">
        <v>198</v>
      </c>
      <c r="S7" s="9" t="s">
        <v>185</v>
      </c>
      <c r="T7" s="9" t="s">
        <v>282</v>
      </c>
      <c r="U7" s="97" t="s">
        <v>186</v>
      </c>
    </row>
    <row r="8" spans="1:21" ht="4.5" customHeight="1">
      <c r="A8" s="13"/>
      <c r="B8" s="14"/>
      <c r="C8" s="15"/>
      <c r="D8" s="98"/>
      <c r="E8" s="98"/>
      <c r="F8" s="98"/>
      <c r="G8" s="98"/>
      <c r="H8" s="98"/>
      <c r="I8" s="98"/>
      <c r="J8" s="98"/>
      <c r="K8" s="98"/>
      <c r="L8" s="98"/>
      <c r="M8" s="98"/>
      <c r="N8" s="98"/>
      <c r="O8" s="98"/>
      <c r="P8" s="98"/>
      <c r="Q8" s="98"/>
      <c r="R8" s="98"/>
      <c r="S8" s="98"/>
      <c r="T8" s="98"/>
      <c r="U8" s="98"/>
    </row>
    <row r="9" spans="1:21" ht="16.5">
      <c r="A9" s="17" t="s">
        <v>1113</v>
      </c>
      <c r="B9" s="18"/>
      <c r="C9" s="19"/>
      <c r="D9" s="100"/>
      <c r="E9" s="100"/>
      <c r="F9" s="100"/>
      <c r="G9" s="100"/>
      <c r="H9" s="100"/>
      <c r="I9" s="100"/>
      <c r="J9" s="100"/>
      <c r="K9" s="100"/>
      <c r="L9" s="100"/>
      <c r="M9" s="100"/>
      <c r="N9" s="100"/>
      <c r="O9" s="100"/>
      <c r="P9" s="100"/>
      <c r="Q9" s="100"/>
      <c r="R9" s="100"/>
      <c r="S9" s="100"/>
      <c r="T9" s="100"/>
      <c r="U9" s="100"/>
    </row>
    <row r="10" spans="1:21" ht="4.5" customHeight="1">
      <c r="A10" s="21"/>
      <c r="B10" s="22"/>
      <c r="C10" s="23"/>
      <c r="D10" s="100"/>
      <c r="E10" s="100"/>
      <c r="F10" s="100"/>
      <c r="G10" s="100"/>
      <c r="H10" s="100"/>
      <c r="I10" s="100"/>
      <c r="J10" s="100"/>
      <c r="K10" s="100"/>
      <c r="L10" s="100"/>
      <c r="M10" s="100"/>
      <c r="N10" s="100"/>
      <c r="O10" s="100"/>
      <c r="P10" s="100"/>
      <c r="Q10" s="100"/>
      <c r="R10" s="100"/>
      <c r="S10" s="100"/>
      <c r="T10" s="100"/>
      <c r="U10" s="100"/>
    </row>
    <row r="11" spans="1:22" ht="30" customHeight="1">
      <c r="A11" s="259" t="s">
        <v>294</v>
      </c>
      <c r="B11" s="260"/>
      <c r="C11" s="261"/>
      <c r="D11" s="116"/>
      <c r="E11" s="116"/>
      <c r="F11" s="116"/>
      <c r="G11" s="116"/>
      <c r="H11" s="116"/>
      <c r="I11" s="116"/>
      <c r="J11" s="116"/>
      <c r="K11" s="117"/>
      <c r="L11" s="117"/>
      <c r="M11" s="116"/>
      <c r="N11" s="116"/>
      <c r="O11" s="117"/>
      <c r="P11" s="117"/>
      <c r="Q11" s="116"/>
      <c r="R11" s="116"/>
      <c r="S11" s="116"/>
      <c r="T11" s="116"/>
      <c r="U11" s="27">
        <f>SUM(D11:T11)</f>
        <v>0</v>
      </c>
      <c r="V11" s="84"/>
    </row>
    <row r="12" spans="1:22" ht="19.5" customHeight="1">
      <c r="A12" s="250" t="s">
        <v>295</v>
      </c>
      <c r="B12" s="247"/>
      <c r="C12" s="248"/>
      <c r="D12" s="119"/>
      <c r="E12" s="119"/>
      <c r="F12" s="119"/>
      <c r="G12" s="119"/>
      <c r="H12" s="119"/>
      <c r="I12" s="119"/>
      <c r="J12" s="119"/>
      <c r="K12" s="120"/>
      <c r="L12" s="120"/>
      <c r="M12" s="119"/>
      <c r="N12" s="119"/>
      <c r="O12" s="120"/>
      <c r="P12" s="120"/>
      <c r="Q12" s="119"/>
      <c r="R12" s="119"/>
      <c r="S12" s="119"/>
      <c r="T12" s="119"/>
      <c r="U12" s="39">
        <f>SUM(D12:T12)</f>
        <v>0</v>
      </c>
      <c r="V12" s="84"/>
    </row>
    <row r="13" spans="1:22" ht="19.5" customHeight="1">
      <c r="A13" s="250" t="s">
        <v>296</v>
      </c>
      <c r="B13" s="247"/>
      <c r="C13" s="248"/>
      <c r="D13" s="119"/>
      <c r="E13" s="119"/>
      <c r="F13" s="119"/>
      <c r="G13" s="119"/>
      <c r="H13" s="119"/>
      <c r="I13" s="119"/>
      <c r="J13" s="119"/>
      <c r="K13" s="120"/>
      <c r="L13" s="120"/>
      <c r="M13" s="119"/>
      <c r="N13" s="119"/>
      <c r="O13" s="120"/>
      <c r="P13" s="120"/>
      <c r="Q13" s="119"/>
      <c r="R13" s="119"/>
      <c r="S13" s="119"/>
      <c r="T13" s="119"/>
      <c r="U13" s="39">
        <f aca="true" t="shared" si="0" ref="U13:U19">SUM(D13:T13)</f>
        <v>0</v>
      </c>
      <c r="V13" s="84"/>
    </row>
    <row r="14" spans="1:22" ht="19.5" customHeight="1">
      <c r="A14" s="250" t="s">
        <v>297</v>
      </c>
      <c r="B14" s="247"/>
      <c r="C14" s="248"/>
      <c r="D14" s="119"/>
      <c r="E14" s="119"/>
      <c r="F14" s="119"/>
      <c r="G14" s="119"/>
      <c r="H14" s="119"/>
      <c r="I14" s="119"/>
      <c r="J14" s="119"/>
      <c r="K14" s="120"/>
      <c r="L14" s="120"/>
      <c r="M14" s="119"/>
      <c r="N14" s="119"/>
      <c r="O14" s="120"/>
      <c r="P14" s="120"/>
      <c r="Q14" s="119"/>
      <c r="R14" s="119"/>
      <c r="S14" s="119"/>
      <c r="T14" s="119"/>
      <c r="U14" s="39">
        <f t="shared" si="0"/>
        <v>0</v>
      </c>
      <c r="V14" s="84"/>
    </row>
    <row r="15" spans="1:22" ht="19.5" customHeight="1">
      <c r="A15" s="250" t="s">
        <v>298</v>
      </c>
      <c r="B15" s="247"/>
      <c r="C15" s="248"/>
      <c r="D15" s="119"/>
      <c r="E15" s="119"/>
      <c r="F15" s="119"/>
      <c r="G15" s="119"/>
      <c r="H15" s="119"/>
      <c r="I15" s="119"/>
      <c r="J15" s="119"/>
      <c r="K15" s="120"/>
      <c r="L15" s="120"/>
      <c r="M15" s="119"/>
      <c r="N15" s="119"/>
      <c r="O15" s="120"/>
      <c r="P15" s="120"/>
      <c r="Q15" s="119"/>
      <c r="R15" s="119"/>
      <c r="S15" s="119"/>
      <c r="T15" s="119"/>
      <c r="U15" s="39">
        <f t="shared" si="0"/>
        <v>0</v>
      </c>
      <c r="V15" s="84"/>
    </row>
    <row r="16" spans="1:22" ht="19.5" customHeight="1">
      <c r="A16" s="250" t="s">
        <v>299</v>
      </c>
      <c r="B16" s="247"/>
      <c r="C16" s="248"/>
      <c r="D16" s="119"/>
      <c r="E16" s="119"/>
      <c r="F16" s="119"/>
      <c r="G16" s="119"/>
      <c r="H16" s="119"/>
      <c r="I16" s="119"/>
      <c r="J16" s="119"/>
      <c r="K16" s="120"/>
      <c r="L16" s="120"/>
      <c r="M16" s="119"/>
      <c r="N16" s="119"/>
      <c r="O16" s="120"/>
      <c r="P16" s="120"/>
      <c r="Q16" s="119"/>
      <c r="R16" s="119"/>
      <c r="S16" s="119"/>
      <c r="T16" s="119"/>
      <c r="U16" s="39">
        <f t="shared" si="0"/>
        <v>0</v>
      </c>
      <c r="V16" s="84"/>
    </row>
    <row r="17" spans="1:22" ht="19.5" customHeight="1">
      <c r="A17" s="250" t="s">
        <v>1114</v>
      </c>
      <c r="B17" s="247"/>
      <c r="C17" s="248"/>
      <c r="D17" s="119"/>
      <c r="E17" s="119"/>
      <c r="F17" s="119"/>
      <c r="G17" s="119"/>
      <c r="H17" s="119"/>
      <c r="I17" s="119"/>
      <c r="J17" s="119"/>
      <c r="K17" s="120"/>
      <c r="L17" s="120"/>
      <c r="M17" s="119"/>
      <c r="N17" s="119"/>
      <c r="O17" s="120"/>
      <c r="P17" s="120"/>
      <c r="Q17" s="119"/>
      <c r="R17" s="119"/>
      <c r="S17" s="119"/>
      <c r="T17" s="119"/>
      <c r="U17" s="39">
        <f t="shared" si="0"/>
        <v>0</v>
      </c>
      <c r="V17" s="84"/>
    </row>
    <row r="18" spans="1:22" ht="19.5" customHeight="1">
      <c r="A18" s="250" t="s">
        <v>1115</v>
      </c>
      <c r="B18" s="247"/>
      <c r="C18" s="248"/>
      <c r="D18" s="119"/>
      <c r="E18" s="119"/>
      <c r="F18" s="119"/>
      <c r="G18" s="119"/>
      <c r="H18" s="119"/>
      <c r="I18" s="119"/>
      <c r="J18" s="119"/>
      <c r="K18" s="120"/>
      <c r="L18" s="120"/>
      <c r="M18" s="119"/>
      <c r="N18" s="119"/>
      <c r="O18" s="120"/>
      <c r="P18" s="120"/>
      <c r="Q18" s="119"/>
      <c r="R18" s="119"/>
      <c r="S18" s="119"/>
      <c r="T18" s="119"/>
      <c r="U18" s="39">
        <f t="shared" si="0"/>
        <v>0</v>
      </c>
      <c r="V18" s="84"/>
    </row>
    <row r="19" spans="1:22" ht="30" customHeight="1">
      <c r="A19" s="24"/>
      <c r="B19" s="247" t="s">
        <v>1116</v>
      </c>
      <c r="C19" s="248"/>
      <c r="D19" s="116"/>
      <c r="E19" s="116"/>
      <c r="F19" s="116"/>
      <c r="G19" s="116"/>
      <c r="H19" s="116"/>
      <c r="I19" s="116"/>
      <c r="J19" s="116"/>
      <c r="K19" s="117"/>
      <c r="L19" s="117"/>
      <c r="M19" s="116"/>
      <c r="N19" s="116"/>
      <c r="O19" s="117"/>
      <c r="P19" s="117"/>
      <c r="Q19" s="116"/>
      <c r="R19" s="116"/>
      <c r="S19" s="116"/>
      <c r="T19" s="116"/>
      <c r="U19" s="39">
        <f t="shared" si="0"/>
        <v>0</v>
      </c>
      <c r="V19" s="96"/>
    </row>
    <row r="20" spans="1:21" s="22" customFormat="1" ht="4.5" customHeight="1">
      <c r="A20" s="86"/>
      <c r="B20" s="87"/>
      <c r="C20" s="87"/>
      <c r="D20" s="127"/>
      <c r="E20" s="127"/>
      <c r="F20" s="127"/>
      <c r="G20" s="127"/>
      <c r="H20" s="127"/>
      <c r="I20" s="127"/>
      <c r="J20" s="127"/>
      <c r="K20" s="127"/>
      <c r="L20" s="127"/>
      <c r="M20" s="127"/>
      <c r="N20" s="127"/>
      <c r="O20" s="127"/>
      <c r="P20" s="127"/>
      <c r="Q20" s="127"/>
      <c r="R20" s="127"/>
      <c r="S20" s="127"/>
      <c r="T20" s="127"/>
      <c r="U20" s="127"/>
    </row>
    <row r="21" spans="1:21" ht="16.5">
      <c r="A21" s="128" t="s">
        <v>1117</v>
      </c>
      <c r="B21" s="90"/>
      <c r="C21" s="91"/>
      <c r="D21" s="129"/>
      <c r="E21" s="129"/>
      <c r="F21" s="129"/>
      <c r="G21" s="129"/>
      <c r="H21" s="129"/>
      <c r="I21" s="129"/>
      <c r="J21" s="129"/>
      <c r="K21" s="129"/>
      <c r="L21" s="129"/>
      <c r="M21" s="129"/>
      <c r="N21" s="129"/>
      <c r="O21" s="129"/>
      <c r="P21" s="129"/>
      <c r="Q21" s="129"/>
      <c r="R21" s="129"/>
      <c r="S21" s="129"/>
      <c r="T21" s="129"/>
      <c r="U21" s="129"/>
    </row>
    <row r="22" spans="1:21" ht="4.5" customHeight="1">
      <c r="A22" s="93"/>
      <c r="B22" s="94"/>
      <c r="C22" s="95"/>
      <c r="D22" s="129"/>
      <c r="E22" s="129"/>
      <c r="F22" s="129"/>
      <c r="G22" s="129"/>
      <c r="H22" s="129"/>
      <c r="I22" s="129"/>
      <c r="J22" s="129"/>
      <c r="K22" s="129"/>
      <c r="L22" s="129"/>
      <c r="M22" s="129"/>
      <c r="N22" s="129"/>
      <c r="O22" s="129"/>
      <c r="P22" s="129"/>
      <c r="Q22" s="129"/>
      <c r="R22" s="129"/>
      <c r="S22" s="129"/>
      <c r="T22" s="129"/>
      <c r="U22" s="129"/>
    </row>
    <row r="23" spans="1:22" ht="24.75" customHeight="1">
      <c r="A23" s="259" t="s">
        <v>1118</v>
      </c>
      <c r="B23" s="260"/>
      <c r="C23" s="261"/>
      <c r="D23" s="116"/>
      <c r="E23" s="116"/>
      <c r="F23" s="116"/>
      <c r="G23" s="116"/>
      <c r="H23" s="116"/>
      <c r="I23" s="116"/>
      <c r="J23" s="116"/>
      <c r="K23" s="117"/>
      <c r="L23" s="117"/>
      <c r="M23" s="116"/>
      <c r="N23" s="116"/>
      <c r="O23" s="117"/>
      <c r="P23" s="117"/>
      <c r="Q23" s="116"/>
      <c r="R23" s="116"/>
      <c r="S23" s="116"/>
      <c r="T23" s="116"/>
      <c r="U23" s="27">
        <f>SUM(D23:T23)</f>
        <v>0</v>
      </c>
      <c r="V23" s="84"/>
    </row>
    <row r="24" spans="1:22" ht="24.75" customHeight="1">
      <c r="A24" s="259" t="s">
        <v>1119</v>
      </c>
      <c r="B24" s="260"/>
      <c r="C24" s="261"/>
      <c r="D24" s="116"/>
      <c r="E24" s="116"/>
      <c r="F24" s="116"/>
      <c r="G24" s="116"/>
      <c r="H24" s="116"/>
      <c r="I24" s="116"/>
      <c r="J24" s="116"/>
      <c r="K24" s="117"/>
      <c r="L24" s="117"/>
      <c r="M24" s="116"/>
      <c r="N24" s="116"/>
      <c r="O24" s="117"/>
      <c r="P24" s="117"/>
      <c r="Q24" s="116"/>
      <c r="R24" s="116"/>
      <c r="S24" s="116"/>
      <c r="T24" s="116"/>
      <c r="U24" s="27">
        <f>SUM(D24:T24)</f>
        <v>0</v>
      </c>
      <c r="V24" s="84"/>
    </row>
    <row r="25" spans="1:22" ht="24.75" customHeight="1">
      <c r="A25" s="250" t="s">
        <v>1120</v>
      </c>
      <c r="B25" s="247"/>
      <c r="C25" s="248"/>
      <c r="D25" s="119"/>
      <c r="E25" s="119"/>
      <c r="F25" s="119"/>
      <c r="G25" s="119"/>
      <c r="H25" s="119"/>
      <c r="I25" s="119"/>
      <c r="J25" s="119"/>
      <c r="K25" s="120"/>
      <c r="L25" s="120"/>
      <c r="M25" s="119"/>
      <c r="N25" s="119"/>
      <c r="O25" s="120"/>
      <c r="P25" s="120"/>
      <c r="Q25" s="119"/>
      <c r="R25" s="119"/>
      <c r="S25" s="119"/>
      <c r="T25" s="119"/>
      <c r="U25" s="39">
        <f aca="true" t="shared" si="1" ref="U25:U35">SUM(D25:T25)</f>
        <v>0</v>
      </c>
      <c r="V25" s="84"/>
    </row>
    <row r="26" spans="1:22" ht="24.75" customHeight="1">
      <c r="A26" s="250" t="s">
        <v>1121</v>
      </c>
      <c r="B26" s="247"/>
      <c r="C26" s="248"/>
      <c r="D26" s="119"/>
      <c r="E26" s="119"/>
      <c r="F26" s="119"/>
      <c r="G26" s="119"/>
      <c r="H26" s="119"/>
      <c r="I26" s="119"/>
      <c r="J26" s="119"/>
      <c r="K26" s="120"/>
      <c r="L26" s="120"/>
      <c r="M26" s="119"/>
      <c r="N26" s="119"/>
      <c r="O26" s="120"/>
      <c r="P26" s="120"/>
      <c r="Q26" s="119"/>
      <c r="R26" s="119"/>
      <c r="S26" s="119"/>
      <c r="T26" s="119"/>
      <c r="U26" s="39">
        <f t="shared" si="1"/>
        <v>0</v>
      </c>
      <c r="V26" s="84"/>
    </row>
    <row r="27" spans="1:22" ht="30" customHeight="1">
      <c r="A27" s="250" t="s">
        <v>1122</v>
      </c>
      <c r="B27" s="247"/>
      <c r="C27" s="248"/>
      <c r="D27" s="119"/>
      <c r="E27" s="119"/>
      <c r="F27" s="119"/>
      <c r="G27" s="119"/>
      <c r="H27" s="119"/>
      <c r="I27" s="119"/>
      <c r="J27" s="119"/>
      <c r="K27" s="120"/>
      <c r="L27" s="120"/>
      <c r="M27" s="119"/>
      <c r="N27" s="119"/>
      <c r="O27" s="120"/>
      <c r="P27" s="120"/>
      <c r="Q27" s="119"/>
      <c r="R27" s="119"/>
      <c r="S27" s="119"/>
      <c r="T27" s="119"/>
      <c r="U27" s="39">
        <f t="shared" si="1"/>
        <v>0</v>
      </c>
      <c r="V27" s="84"/>
    </row>
    <row r="28" spans="1:22" ht="30" customHeight="1">
      <c r="A28" s="24"/>
      <c r="B28" s="247" t="s">
        <v>285</v>
      </c>
      <c r="C28" s="248"/>
      <c r="D28" s="119"/>
      <c r="E28" s="119"/>
      <c r="F28" s="119"/>
      <c r="G28" s="119"/>
      <c r="H28" s="119"/>
      <c r="I28" s="119"/>
      <c r="J28" s="119"/>
      <c r="K28" s="120"/>
      <c r="L28" s="120"/>
      <c r="M28" s="119"/>
      <c r="N28" s="119"/>
      <c r="O28" s="120"/>
      <c r="P28" s="120"/>
      <c r="Q28" s="119"/>
      <c r="R28" s="119"/>
      <c r="S28" s="119"/>
      <c r="T28" s="119"/>
      <c r="U28" s="39">
        <f t="shared" si="1"/>
        <v>0</v>
      </c>
      <c r="V28" s="96"/>
    </row>
    <row r="29" spans="1:22" ht="24.75" customHeight="1">
      <c r="A29" s="24"/>
      <c r="B29" s="247" t="s">
        <v>286</v>
      </c>
      <c r="C29" s="248"/>
      <c r="D29" s="119"/>
      <c r="E29" s="119"/>
      <c r="F29" s="119"/>
      <c r="G29" s="119"/>
      <c r="H29" s="119"/>
      <c r="I29" s="119"/>
      <c r="J29" s="119"/>
      <c r="K29" s="120"/>
      <c r="L29" s="120"/>
      <c r="M29" s="119"/>
      <c r="N29" s="119"/>
      <c r="O29" s="120"/>
      <c r="P29" s="120"/>
      <c r="Q29" s="119"/>
      <c r="R29" s="119"/>
      <c r="S29" s="119"/>
      <c r="T29" s="119"/>
      <c r="U29" s="39">
        <f t="shared" si="1"/>
        <v>0</v>
      </c>
      <c r="V29" s="96"/>
    </row>
    <row r="30" spans="1:22" ht="24.75" customHeight="1">
      <c r="A30" s="24"/>
      <c r="B30" s="247" t="s">
        <v>287</v>
      </c>
      <c r="C30" s="248"/>
      <c r="D30" s="119"/>
      <c r="E30" s="119"/>
      <c r="F30" s="119"/>
      <c r="G30" s="119"/>
      <c r="H30" s="119"/>
      <c r="I30" s="119"/>
      <c r="J30" s="119"/>
      <c r="K30" s="120"/>
      <c r="L30" s="120"/>
      <c r="M30" s="119"/>
      <c r="N30" s="119"/>
      <c r="O30" s="120"/>
      <c r="P30" s="120"/>
      <c r="Q30" s="119"/>
      <c r="R30" s="119"/>
      <c r="S30" s="119"/>
      <c r="T30" s="119"/>
      <c r="U30" s="39">
        <f t="shared" si="1"/>
        <v>0</v>
      </c>
      <c r="V30" s="96"/>
    </row>
    <row r="31" spans="1:22" ht="24.75" customHeight="1">
      <c r="A31" s="24"/>
      <c r="B31" s="247" t="s">
        <v>288</v>
      </c>
      <c r="C31" s="248"/>
      <c r="D31" s="119"/>
      <c r="E31" s="119"/>
      <c r="F31" s="119"/>
      <c r="G31" s="119"/>
      <c r="H31" s="119"/>
      <c r="I31" s="119"/>
      <c r="J31" s="119"/>
      <c r="K31" s="120"/>
      <c r="L31" s="120"/>
      <c r="M31" s="119"/>
      <c r="N31" s="119"/>
      <c r="O31" s="120"/>
      <c r="P31" s="120"/>
      <c r="Q31" s="119"/>
      <c r="R31" s="119"/>
      <c r="S31" s="119"/>
      <c r="T31" s="119"/>
      <c r="U31" s="39">
        <f t="shared" si="1"/>
        <v>0</v>
      </c>
      <c r="V31" s="96"/>
    </row>
    <row r="32" spans="1:22" ht="30" customHeight="1">
      <c r="A32" s="24"/>
      <c r="B32" s="247" t="s">
        <v>289</v>
      </c>
      <c r="C32" s="248"/>
      <c r="D32" s="119"/>
      <c r="E32" s="119"/>
      <c r="F32" s="119"/>
      <c r="G32" s="119"/>
      <c r="H32" s="119"/>
      <c r="I32" s="119"/>
      <c r="J32" s="119"/>
      <c r="K32" s="120"/>
      <c r="L32" s="120"/>
      <c r="M32" s="119"/>
      <c r="N32" s="119"/>
      <c r="O32" s="120"/>
      <c r="P32" s="120"/>
      <c r="Q32" s="119"/>
      <c r="R32" s="119"/>
      <c r="S32" s="119"/>
      <c r="T32" s="119"/>
      <c r="U32" s="39">
        <f t="shared" si="1"/>
        <v>0</v>
      </c>
      <c r="V32" s="96"/>
    </row>
    <row r="33" spans="1:22" ht="24.75" customHeight="1">
      <c r="A33" s="24"/>
      <c r="B33" s="247" t="s">
        <v>290</v>
      </c>
      <c r="C33" s="248"/>
      <c r="D33" s="119"/>
      <c r="E33" s="119"/>
      <c r="F33" s="119"/>
      <c r="G33" s="119"/>
      <c r="H33" s="119"/>
      <c r="I33" s="119"/>
      <c r="J33" s="119"/>
      <c r="K33" s="120"/>
      <c r="L33" s="120"/>
      <c r="M33" s="119"/>
      <c r="N33" s="119"/>
      <c r="O33" s="120"/>
      <c r="P33" s="120"/>
      <c r="Q33" s="119"/>
      <c r="R33" s="119"/>
      <c r="S33" s="119"/>
      <c r="T33" s="119"/>
      <c r="U33" s="39">
        <f t="shared" si="1"/>
        <v>0</v>
      </c>
      <c r="V33" s="96"/>
    </row>
    <row r="34" spans="1:22" ht="24.75" customHeight="1">
      <c r="A34" s="24"/>
      <c r="B34" s="247" t="s">
        <v>291</v>
      </c>
      <c r="C34" s="248"/>
      <c r="D34" s="119"/>
      <c r="E34" s="119"/>
      <c r="F34" s="119"/>
      <c r="G34" s="119"/>
      <c r="H34" s="119"/>
      <c r="I34" s="119"/>
      <c r="J34" s="119"/>
      <c r="K34" s="120"/>
      <c r="L34" s="120"/>
      <c r="M34" s="119"/>
      <c r="N34" s="119"/>
      <c r="O34" s="120"/>
      <c r="P34" s="120"/>
      <c r="Q34" s="119"/>
      <c r="R34" s="119"/>
      <c r="S34" s="119"/>
      <c r="T34" s="119"/>
      <c r="U34" s="39">
        <f t="shared" si="1"/>
        <v>0</v>
      </c>
      <c r="V34" s="96"/>
    </row>
    <row r="35" spans="1:22" ht="30" customHeight="1">
      <c r="A35" s="24"/>
      <c r="B35" s="247" t="s">
        <v>1123</v>
      </c>
      <c r="C35" s="248"/>
      <c r="D35" s="119"/>
      <c r="E35" s="119"/>
      <c r="F35" s="119"/>
      <c r="G35" s="119"/>
      <c r="H35" s="119"/>
      <c r="I35" s="119"/>
      <c r="J35" s="119"/>
      <c r="K35" s="120"/>
      <c r="L35" s="120"/>
      <c r="M35" s="119"/>
      <c r="N35" s="119"/>
      <c r="O35" s="120"/>
      <c r="P35" s="120"/>
      <c r="Q35" s="119"/>
      <c r="R35" s="119"/>
      <c r="S35" s="119"/>
      <c r="T35" s="119"/>
      <c r="U35" s="39">
        <f t="shared" si="1"/>
        <v>0</v>
      </c>
      <c r="V35" s="96"/>
    </row>
    <row r="36" spans="1:21" s="22" customFormat="1" ht="4.5" customHeight="1">
      <c r="A36" s="31"/>
      <c r="D36" s="84"/>
      <c r="E36" s="84"/>
      <c r="F36" s="84"/>
      <c r="G36" s="84"/>
      <c r="H36" s="84"/>
      <c r="I36" s="84"/>
      <c r="J36" s="84"/>
      <c r="K36" s="84"/>
      <c r="L36" s="84"/>
      <c r="M36" s="84"/>
      <c r="N36" s="84"/>
      <c r="O36" s="84"/>
      <c r="P36" s="84"/>
      <c r="Q36" s="84"/>
      <c r="R36" s="84"/>
      <c r="S36" s="84"/>
      <c r="T36" s="84"/>
      <c r="U36" s="84"/>
    </row>
    <row r="38" s="55" customFormat="1" ht="12.75">
      <c r="A38" s="54" t="s">
        <v>245</v>
      </c>
    </row>
    <row r="39" spans="1:2" s="55" customFormat="1" ht="12.75">
      <c r="A39" s="57">
        <v>1</v>
      </c>
      <c r="B39" s="55" t="s">
        <v>363</v>
      </c>
    </row>
  </sheetData>
  <mergeCells count="23">
    <mergeCell ref="A7:C7"/>
    <mergeCell ref="A11:C11"/>
    <mergeCell ref="A12:C12"/>
    <mergeCell ref="A13:C13"/>
    <mergeCell ref="A14:C14"/>
    <mergeCell ref="A15:C15"/>
    <mergeCell ref="A16:C16"/>
    <mergeCell ref="A17:C17"/>
    <mergeCell ref="A18:C18"/>
    <mergeCell ref="B19:C19"/>
    <mergeCell ref="A23:C23"/>
    <mergeCell ref="A24:C24"/>
    <mergeCell ref="A25:C25"/>
    <mergeCell ref="A26:C26"/>
    <mergeCell ref="A27:C27"/>
    <mergeCell ref="B28:C28"/>
    <mergeCell ref="B33:C33"/>
    <mergeCell ref="B34:C34"/>
    <mergeCell ref="B35:C35"/>
    <mergeCell ref="B29:C29"/>
    <mergeCell ref="B30:C30"/>
    <mergeCell ref="B31:C31"/>
    <mergeCell ref="B32:C32"/>
  </mergeCells>
  <printOptions/>
  <pageMargins left="0.25" right="0" top="0.75" bottom="0.5" header="0.5" footer="0.17"/>
  <pageSetup firstPageNumber="1" useFirstPageNumber="1" fitToHeight="0" fitToWidth="1" horizontalDpi="300" verticalDpi="300" orientation="landscape" paperSize="5" scale="65" r:id="rId1"/>
  <headerFooter alignWithMargins="0">
    <oddFooter>&amp;L&amp;8 06/12/02&amp;R&amp;8Attachment 16, Page 1 of 1</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P20"/>
  <sheetViews>
    <sheetView workbookViewId="0" topLeftCell="A2">
      <selection activeCell="A2" sqref="A2"/>
    </sheetView>
  </sheetViews>
  <sheetFormatPr defaultColWidth="9.33203125" defaultRowHeight="12.75"/>
  <cols>
    <col min="1" max="1" width="6.5" style="3" customWidth="1"/>
    <col min="2" max="2" width="7.66015625" style="3" customWidth="1"/>
    <col min="3" max="3" width="59.33203125" style="3" customWidth="1"/>
    <col min="4" max="4" width="13.16015625" style="3" customWidth="1"/>
    <col min="5" max="5" width="12" style="3" customWidth="1"/>
    <col min="6" max="9" width="13.16015625" style="3" customWidth="1"/>
    <col min="10" max="10" width="12.33203125" style="3" customWidth="1"/>
    <col min="11" max="11" width="12" style="3" customWidth="1"/>
    <col min="12" max="12" width="11.66015625" style="3" customWidth="1"/>
    <col min="13" max="13" width="12" style="3" customWidth="1"/>
    <col min="14" max="14" width="11.33203125" style="3" customWidth="1"/>
    <col min="15" max="16" width="13.16015625" style="3" customWidth="1"/>
    <col min="17" max="16384" width="9.33203125" style="3" customWidth="1"/>
  </cols>
  <sheetData>
    <row r="1" spans="1:3" ht="15" hidden="1">
      <c r="A1" s="1" t="s">
        <v>275</v>
      </c>
      <c r="B1" s="1"/>
      <c r="C1" s="1"/>
    </row>
    <row r="2" spans="1:3" ht="17.25">
      <c r="A2" s="1" t="s">
        <v>1132</v>
      </c>
      <c r="B2" s="1"/>
      <c r="C2" s="1"/>
    </row>
    <row r="3" spans="1:3" s="6" customFormat="1" ht="11.25">
      <c r="A3" s="4" t="s">
        <v>1125</v>
      </c>
      <c r="B3" s="4"/>
      <c r="C3" s="4"/>
    </row>
    <row r="4" spans="1:3" ht="17.25" hidden="1">
      <c r="A4" s="1" t="s">
        <v>1126</v>
      </c>
      <c r="B4" s="1"/>
      <c r="C4" s="1"/>
    </row>
    <row r="7" spans="1:15" s="12" customFormat="1" ht="42.75">
      <c r="A7" s="245" t="s">
        <v>173</v>
      </c>
      <c r="B7" s="246"/>
      <c r="C7" s="246"/>
      <c r="D7" s="9" t="s">
        <v>174</v>
      </c>
      <c r="E7" s="9" t="s">
        <v>176</v>
      </c>
      <c r="F7" s="9" t="s">
        <v>177</v>
      </c>
      <c r="G7" s="9" t="s">
        <v>178</v>
      </c>
      <c r="H7" s="9" t="s">
        <v>179</v>
      </c>
      <c r="I7" s="9" t="s">
        <v>629</v>
      </c>
      <c r="J7" s="9" t="s">
        <v>181</v>
      </c>
      <c r="K7" s="9" t="s">
        <v>182</v>
      </c>
      <c r="L7" s="9" t="s">
        <v>183</v>
      </c>
      <c r="M7" s="9" t="s">
        <v>184</v>
      </c>
      <c r="N7" s="9" t="s">
        <v>185</v>
      </c>
      <c r="O7" s="97" t="s">
        <v>186</v>
      </c>
    </row>
    <row r="8" spans="1:15" ht="4.5" customHeight="1">
      <c r="A8" s="13"/>
      <c r="B8" s="14"/>
      <c r="C8" s="15"/>
      <c r="D8" s="98"/>
      <c r="E8" s="98"/>
      <c r="F8" s="98"/>
      <c r="G8" s="98"/>
      <c r="H8" s="98"/>
      <c r="I8" s="98"/>
      <c r="J8" s="98"/>
      <c r="K8" s="98"/>
      <c r="L8" s="98"/>
      <c r="M8" s="98"/>
      <c r="N8" s="98"/>
      <c r="O8" s="98"/>
    </row>
    <row r="9" spans="1:15" ht="16.5" customHeight="1">
      <c r="A9" s="17" t="s">
        <v>1127</v>
      </c>
      <c r="B9" s="18"/>
      <c r="C9" s="19"/>
      <c r="D9" s="100"/>
      <c r="E9" s="100"/>
      <c r="F9" s="100"/>
      <c r="G9" s="100"/>
      <c r="H9" s="100"/>
      <c r="I9" s="100"/>
      <c r="J9" s="100"/>
      <c r="K9" s="100"/>
      <c r="L9" s="100"/>
      <c r="M9" s="100"/>
      <c r="N9" s="100"/>
      <c r="O9" s="100"/>
    </row>
    <row r="10" spans="1:15" ht="4.5" customHeight="1">
      <c r="A10" s="21"/>
      <c r="B10" s="22"/>
      <c r="C10" s="23"/>
      <c r="D10" s="100"/>
      <c r="E10" s="100"/>
      <c r="F10" s="100"/>
      <c r="G10" s="100"/>
      <c r="H10" s="100"/>
      <c r="I10" s="100"/>
      <c r="J10" s="100"/>
      <c r="K10" s="100"/>
      <c r="L10" s="100"/>
      <c r="M10" s="100"/>
      <c r="N10" s="100"/>
      <c r="O10" s="100"/>
    </row>
    <row r="11" spans="1:16" ht="30" customHeight="1">
      <c r="A11" s="271" t="s">
        <v>1128</v>
      </c>
      <c r="B11" s="272"/>
      <c r="C11" s="273"/>
      <c r="D11" s="130"/>
      <c r="E11" s="130"/>
      <c r="F11" s="130"/>
      <c r="G11" s="130"/>
      <c r="H11" s="130"/>
      <c r="I11" s="130"/>
      <c r="J11" s="131"/>
      <c r="K11" s="130"/>
      <c r="L11" s="131"/>
      <c r="M11" s="130"/>
      <c r="N11" s="130"/>
      <c r="O11" s="130"/>
      <c r="P11" s="96"/>
    </row>
    <row r="12" spans="1:16" ht="19.5" customHeight="1">
      <c r="A12" s="74"/>
      <c r="B12" s="248" t="s">
        <v>1129</v>
      </c>
      <c r="C12" s="249"/>
      <c r="D12" s="132"/>
      <c r="E12" s="132"/>
      <c r="F12" s="132"/>
      <c r="G12" s="132"/>
      <c r="H12" s="132"/>
      <c r="I12" s="132"/>
      <c r="J12" s="133"/>
      <c r="K12" s="132"/>
      <c r="L12" s="133"/>
      <c r="M12" s="132"/>
      <c r="N12" s="132"/>
      <c r="O12" s="132"/>
      <c r="P12" s="96"/>
    </row>
    <row r="13" spans="1:16" ht="30" customHeight="1">
      <c r="A13" s="250" t="s">
        <v>1130</v>
      </c>
      <c r="B13" s="274"/>
      <c r="C13" s="275"/>
      <c r="D13" s="116"/>
      <c r="E13" s="116"/>
      <c r="F13" s="116"/>
      <c r="G13" s="116"/>
      <c r="H13" s="116"/>
      <c r="I13" s="116"/>
      <c r="J13" s="117"/>
      <c r="K13" s="116"/>
      <c r="L13" s="117"/>
      <c r="M13" s="116"/>
      <c r="N13" s="116"/>
      <c r="O13" s="116"/>
      <c r="P13" s="96"/>
    </row>
    <row r="14" spans="1:16" ht="19.5" customHeight="1">
      <c r="A14" s="74"/>
      <c r="B14" s="248" t="s">
        <v>1129</v>
      </c>
      <c r="C14" s="249"/>
      <c r="D14" s="132"/>
      <c r="E14" s="132"/>
      <c r="F14" s="132"/>
      <c r="G14" s="132"/>
      <c r="H14" s="132"/>
      <c r="I14" s="132"/>
      <c r="J14" s="133"/>
      <c r="K14" s="132"/>
      <c r="L14" s="133"/>
      <c r="M14" s="132"/>
      <c r="N14" s="132"/>
      <c r="O14" s="132"/>
      <c r="P14" s="96"/>
    </row>
    <row r="15" spans="1:16" ht="19.5" customHeight="1">
      <c r="A15" s="250" t="s">
        <v>1131</v>
      </c>
      <c r="B15" s="247"/>
      <c r="C15" s="248"/>
      <c r="D15" s="116"/>
      <c r="E15" s="116"/>
      <c r="F15" s="116"/>
      <c r="G15" s="116"/>
      <c r="H15" s="116"/>
      <c r="I15" s="116"/>
      <c r="J15" s="117"/>
      <c r="K15" s="116"/>
      <c r="L15" s="117"/>
      <c r="M15" s="116"/>
      <c r="N15" s="116"/>
      <c r="O15" s="116"/>
      <c r="P15" s="96"/>
    </row>
    <row r="16" spans="1:16" ht="19.5" customHeight="1">
      <c r="A16" s="74"/>
      <c r="B16" s="248" t="s">
        <v>1129</v>
      </c>
      <c r="C16" s="249"/>
      <c r="D16" s="132"/>
      <c r="E16" s="132"/>
      <c r="F16" s="132"/>
      <c r="G16" s="132"/>
      <c r="H16" s="132"/>
      <c r="I16" s="132"/>
      <c r="J16" s="133"/>
      <c r="K16" s="132"/>
      <c r="L16" s="133"/>
      <c r="M16" s="132"/>
      <c r="N16" s="132"/>
      <c r="O16" s="132"/>
      <c r="P16" s="96"/>
    </row>
    <row r="17" spans="1:15" s="22" customFormat="1" ht="4.5" customHeight="1">
      <c r="A17" s="31"/>
      <c r="D17" s="84"/>
      <c r="E17" s="84"/>
      <c r="F17" s="84"/>
      <c r="G17" s="84"/>
      <c r="H17" s="84"/>
      <c r="I17" s="84"/>
      <c r="J17" s="84"/>
      <c r="K17" s="84"/>
      <c r="L17" s="84"/>
      <c r="M17" s="84"/>
      <c r="N17" s="84"/>
      <c r="O17" s="84"/>
    </row>
    <row r="19" s="55" customFormat="1" ht="12.75">
      <c r="A19" s="54" t="s">
        <v>245</v>
      </c>
    </row>
    <row r="20" spans="1:2" s="55" customFormat="1" ht="12.75">
      <c r="A20" s="57">
        <v>1</v>
      </c>
      <c r="B20" s="55" t="s">
        <v>363</v>
      </c>
    </row>
  </sheetData>
  <mergeCells count="7">
    <mergeCell ref="B14:C14"/>
    <mergeCell ref="A15:C15"/>
    <mergeCell ref="B16:C16"/>
    <mergeCell ref="A7:C7"/>
    <mergeCell ref="A11:C11"/>
    <mergeCell ref="B12:C12"/>
    <mergeCell ref="A13:C13"/>
  </mergeCells>
  <printOptions/>
  <pageMargins left="0.25" right="0.25" top="0.75" bottom="0.5" header="0.5" footer="0.17"/>
  <pageSetup fitToHeight="1" fitToWidth="1" horizontalDpi="300" verticalDpi="300" orientation="landscape" scale="66" r:id="rId1"/>
  <headerFooter alignWithMargins="0">
    <oddFooter>&amp;L&amp;8 06/12/02&amp;R&amp;8Attachment 17, Page 1 of 1</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V36"/>
  <sheetViews>
    <sheetView workbookViewId="0" topLeftCell="A2">
      <selection activeCell="A2" sqref="A2"/>
    </sheetView>
  </sheetViews>
  <sheetFormatPr defaultColWidth="9.33203125" defaultRowHeight="12.75"/>
  <cols>
    <col min="1" max="1" width="6.5" style="3" customWidth="1"/>
    <col min="2" max="2" width="7.66015625" style="3" customWidth="1"/>
    <col min="3" max="3" width="59.33203125" style="3" customWidth="1"/>
    <col min="4" max="5" width="13.16015625" style="3" customWidth="1"/>
    <col min="6" max="6" width="12" style="3" customWidth="1"/>
    <col min="7" max="10" width="13.16015625" style="3" customWidth="1"/>
    <col min="11" max="11" width="12.33203125" style="3" customWidth="1"/>
    <col min="12" max="12" width="14.16015625" style="3" customWidth="1"/>
    <col min="13" max="14" width="12" style="3" customWidth="1"/>
    <col min="15" max="16" width="11.66015625" style="3" customWidth="1"/>
    <col min="17" max="17" width="12" style="3" customWidth="1"/>
    <col min="18" max="18" width="13" style="3" customWidth="1"/>
    <col min="19" max="20" width="11.33203125" style="3" customWidth="1"/>
    <col min="21" max="22" width="13.16015625" style="3" customWidth="1"/>
    <col min="23" max="16384" width="9.33203125" style="3" customWidth="1"/>
  </cols>
  <sheetData>
    <row r="1" spans="1:3" ht="15" hidden="1">
      <c r="A1" s="1" t="s">
        <v>275</v>
      </c>
      <c r="B1" s="1"/>
      <c r="C1" s="1"/>
    </row>
    <row r="2" spans="1:3" ht="17.25">
      <c r="A2" s="1" t="s">
        <v>1156</v>
      </c>
      <c r="B2" s="1"/>
      <c r="C2" s="1"/>
    </row>
    <row r="3" spans="1:3" s="6" customFormat="1" ht="11.25">
      <c r="A3" s="4" t="s">
        <v>1133</v>
      </c>
      <c r="B3" s="4"/>
      <c r="C3" s="4"/>
    </row>
    <row r="4" spans="1:3" ht="17.25" hidden="1">
      <c r="A4" s="1" t="s">
        <v>1134</v>
      </c>
      <c r="B4" s="1"/>
      <c r="C4" s="1"/>
    </row>
    <row r="7" spans="1:21" s="12" customFormat="1" ht="42.75">
      <c r="A7" s="245" t="s">
        <v>173</v>
      </c>
      <c r="B7" s="246"/>
      <c r="C7" s="246"/>
      <c r="D7" s="9" t="s">
        <v>174</v>
      </c>
      <c r="E7" s="9" t="s">
        <v>175</v>
      </c>
      <c r="F7" s="9" t="s">
        <v>176</v>
      </c>
      <c r="G7" s="9" t="s">
        <v>177</v>
      </c>
      <c r="H7" s="9" t="s">
        <v>178</v>
      </c>
      <c r="I7" s="9" t="s">
        <v>179</v>
      </c>
      <c r="J7" s="9" t="s">
        <v>255</v>
      </c>
      <c r="K7" s="9" t="s">
        <v>181</v>
      </c>
      <c r="L7" s="9" t="s">
        <v>279</v>
      </c>
      <c r="M7" s="9" t="s">
        <v>182</v>
      </c>
      <c r="N7" s="9" t="s">
        <v>280</v>
      </c>
      <c r="O7" s="9" t="s">
        <v>183</v>
      </c>
      <c r="P7" s="9" t="s">
        <v>281</v>
      </c>
      <c r="Q7" s="9" t="s">
        <v>184</v>
      </c>
      <c r="R7" s="9" t="s">
        <v>198</v>
      </c>
      <c r="S7" s="9" t="s">
        <v>185</v>
      </c>
      <c r="T7" s="9" t="s">
        <v>282</v>
      </c>
      <c r="U7" s="97" t="s">
        <v>186</v>
      </c>
    </row>
    <row r="8" spans="1:21" ht="4.5" customHeight="1">
      <c r="A8" s="13"/>
      <c r="B8" s="14"/>
      <c r="C8" s="15"/>
      <c r="D8" s="70"/>
      <c r="E8" s="70"/>
      <c r="F8" s="98"/>
      <c r="G8" s="98"/>
      <c r="H8" s="98"/>
      <c r="I8" s="98"/>
      <c r="J8" s="98"/>
      <c r="K8" s="98"/>
      <c r="L8" s="98"/>
      <c r="M8" s="98"/>
      <c r="N8" s="98"/>
      <c r="O8" s="98"/>
      <c r="P8" s="98"/>
      <c r="Q8" s="98"/>
      <c r="R8" s="98"/>
      <c r="S8" s="98"/>
      <c r="T8" s="98"/>
      <c r="U8" s="98"/>
    </row>
    <row r="9" spans="1:21" ht="16.5" customHeight="1">
      <c r="A9" s="264" t="s">
        <v>1135</v>
      </c>
      <c r="B9" s="265"/>
      <c r="C9" s="266"/>
      <c r="D9" s="23"/>
      <c r="E9" s="23"/>
      <c r="F9" s="100"/>
      <c r="G9" s="100"/>
      <c r="H9" s="100"/>
      <c r="I9" s="100"/>
      <c r="J9" s="100"/>
      <c r="K9" s="100"/>
      <c r="L9" s="100"/>
      <c r="M9" s="100"/>
      <c r="N9" s="100"/>
      <c r="O9" s="100"/>
      <c r="P9" s="100"/>
      <c r="Q9" s="100"/>
      <c r="R9" s="100"/>
      <c r="S9" s="100"/>
      <c r="T9" s="100"/>
      <c r="U9" s="100"/>
    </row>
    <row r="10" spans="1:21" ht="4.5" customHeight="1">
      <c r="A10" s="21"/>
      <c r="B10" s="22"/>
      <c r="C10" s="23"/>
      <c r="D10" s="23"/>
      <c r="E10" s="23"/>
      <c r="F10" s="100"/>
      <c r="G10" s="100"/>
      <c r="H10" s="100"/>
      <c r="I10" s="100"/>
      <c r="J10" s="100"/>
      <c r="K10" s="100"/>
      <c r="L10" s="100"/>
      <c r="M10" s="100"/>
      <c r="N10" s="100"/>
      <c r="O10" s="100"/>
      <c r="P10" s="100"/>
      <c r="Q10" s="100"/>
      <c r="R10" s="100"/>
      <c r="S10" s="100"/>
      <c r="T10" s="100"/>
      <c r="U10" s="100"/>
    </row>
    <row r="11" spans="1:22" ht="30" customHeight="1">
      <c r="A11" s="259" t="s">
        <v>1136</v>
      </c>
      <c r="B11" s="260"/>
      <c r="C11" s="261"/>
      <c r="D11" s="116"/>
      <c r="E11" s="116"/>
      <c r="F11" s="116"/>
      <c r="G11" s="116"/>
      <c r="H11" s="116"/>
      <c r="I11" s="116"/>
      <c r="J11" s="116"/>
      <c r="K11" s="117"/>
      <c r="L11" s="117"/>
      <c r="M11" s="116"/>
      <c r="N11" s="116"/>
      <c r="O11" s="117"/>
      <c r="P11" s="117"/>
      <c r="Q11" s="116"/>
      <c r="R11" s="116"/>
      <c r="S11" s="116"/>
      <c r="T11" s="116"/>
      <c r="U11" s="27">
        <f>SUM(D11:T11)</f>
        <v>0</v>
      </c>
      <c r="V11" s="96"/>
    </row>
    <row r="12" spans="1:22" ht="30" customHeight="1">
      <c r="A12" s="250" t="s">
        <v>1137</v>
      </c>
      <c r="B12" s="247"/>
      <c r="C12" s="248"/>
      <c r="D12" s="119"/>
      <c r="E12" s="119"/>
      <c r="F12" s="119"/>
      <c r="G12" s="119"/>
      <c r="H12" s="119"/>
      <c r="I12" s="119"/>
      <c r="J12" s="119"/>
      <c r="K12" s="120"/>
      <c r="L12" s="120"/>
      <c r="M12" s="119"/>
      <c r="N12" s="119"/>
      <c r="O12" s="120"/>
      <c r="P12" s="120"/>
      <c r="Q12" s="119"/>
      <c r="R12" s="119"/>
      <c r="S12" s="119"/>
      <c r="T12" s="119"/>
      <c r="U12" s="39">
        <f>SUM(D12:T12)</f>
        <v>0</v>
      </c>
      <c r="V12" s="96"/>
    </row>
    <row r="13" spans="1:22" ht="30" customHeight="1">
      <c r="A13" s="250" t="s">
        <v>1138</v>
      </c>
      <c r="B13" s="247"/>
      <c r="C13" s="248"/>
      <c r="D13" s="119"/>
      <c r="E13" s="119"/>
      <c r="F13" s="119"/>
      <c r="G13" s="119"/>
      <c r="H13" s="119"/>
      <c r="I13" s="119"/>
      <c r="J13" s="119"/>
      <c r="K13" s="120"/>
      <c r="L13" s="120"/>
      <c r="M13" s="119"/>
      <c r="N13" s="119"/>
      <c r="O13" s="120"/>
      <c r="P13" s="120"/>
      <c r="Q13" s="119"/>
      <c r="R13" s="119"/>
      <c r="S13" s="119"/>
      <c r="T13" s="119"/>
      <c r="U13" s="39">
        <f aca="true" t="shared" si="0" ref="U13:U30">SUM(D13:T13)</f>
        <v>0</v>
      </c>
      <c r="V13" s="96"/>
    </row>
    <row r="14" spans="1:22" ht="30" customHeight="1">
      <c r="A14" s="250" t="s">
        <v>1139</v>
      </c>
      <c r="B14" s="247"/>
      <c r="C14" s="248"/>
      <c r="D14" s="119"/>
      <c r="E14" s="119"/>
      <c r="F14" s="119"/>
      <c r="G14" s="119"/>
      <c r="H14" s="119"/>
      <c r="I14" s="119"/>
      <c r="J14" s="119"/>
      <c r="K14" s="120"/>
      <c r="L14" s="120"/>
      <c r="M14" s="119"/>
      <c r="N14" s="119"/>
      <c r="O14" s="120"/>
      <c r="P14" s="120"/>
      <c r="Q14" s="119"/>
      <c r="R14" s="119"/>
      <c r="S14" s="119"/>
      <c r="T14" s="119"/>
      <c r="U14" s="39">
        <f t="shared" si="0"/>
        <v>0</v>
      </c>
      <c r="V14" s="96"/>
    </row>
    <row r="15" spans="1:22" ht="30" customHeight="1">
      <c r="A15" s="250" t="s">
        <v>1140</v>
      </c>
      <c r="B15" s="247"/>
      <c r="C15" s="248"/>
      <c r="D15" s="119"/>
      <c r="E15" s="119"/>
      <c r="F15" s="119"/>
      <c r="G15" s="119"/>
      <c r="H15" s="119"/>
      <c r="I15" s="119"/>
      <c r="J15" s="119"/>
      <c r="K15" s="120"/>
      <c r="L15" s="120"/>
      <c r="M15" s="119"/>
      <c r="N15" s="119"/>
      <c r="O15" s="120"/>
      <c r="P15" s="120"/>
      <c r="Q15" s="119"/>
      <c r="R15" s="119"/>
      <c r="S15" s="119"/>
      <c r="T15" s="119"/>
      <c r="U15" s="39">
        <f t="shared" si="0"/>
        <v>0</v>
      </c>
      <c r="V15" s="96"/>
    </row>
    <row r="16" spans="1:22" ht="30" customHeight="1">
      <c r="A16" s="250" t="s">
        <v>1141</v>
      </c>
      <c r="B16" s="247"/>
      <c r="C16" s="248"/>
      <c r="D16" s="119"/>
      <c r="E16" s="119"/>
      <c r="F16" s="119"/>
      <c r="G16" s="119"/>
      <c r="H16" s="119"/>
      <c r="I16" s="119"/>
      <c r="J16" s="119"/>
      <c r="K16" s="120"/>
      <c r="L16" s="120"/>
      <c r="M16" s="119"/>
      <c r="N16" s="119"/>
      <c r="O16" s="120"/>
      <c r="P16" s="120"/>
      <c r="Q16" s="119"/>
      <c r="R16" s="119"/>
      <c r="S16" s="119"/>
      <c r="T16" s="119"/>
      <c r="U16" s="39">
        <f t="shared" si="0"/>
        <v>0</v>
      </c>
      <c r="V16" s="96"/>
    </row>
    <row r="17" spans="1:22" ht="30" customHeight="1">
      <c r="A17" s="250" t="s">
        <v>1142</v>
      </c>
      <c r="B17" s="247"/>
      <c r="C17" s="248"/>
      <c r="D17" s="119"/>
      <c r="E17" s="119"/>
      <c r="F17" s="119"/>
      <c r="G17" s="119"/>
      <c r="H17" s="119"/>
      <c r="I17" s="119"/>
      <c r="J17" s="119"/>
      <c r="K17" s="120"/>
      <c r="L17" s="120"/>
      <c r="M17" s="119"/>
      <c r="N17" s="119"/>
      <c r="O17" s="120"/>
      <c r="P17" s="120"/>
      <c r="Q17" s="119"/>
      <c r="R17" s="119"/>
      <c r="S17" s="119"/>
      <c r="T17" s="119"/>
      <c r="U17" s="39">
        <f t="shared" si="0"/>
        <v>0</v>
      </c>
      <c r="V17" s="96"/>
    </row>
    <row r="18" spans="1:22" ht="30" customHeight="1">
      <c r="A18" s="250" t="s">
        <v>1143</v>
      </c>
      <c r="B18" s="247"/>
      <c r="C18" s="248"/>
      <c r="D18" s="119"/>
      <c r="E18" s="119"/>
      <c r="F18" s="119"/>
      <c r="G18" s="119"/>
      <c r="H18" s="119"/>
      <c r="I18" s="119"/>
      <c r="J18" s="119"/>
      <c r="K18" s="120"/>
      <c r="L18" s="120"/>
      <c r="M18" s="119"/>
      <c r="N18" s="119"/>
      <c r="O18" s="120"/>
      <c r="P18" s="120"/>
      <c r="Q18" s="119"/>
      <c r="R18" s="119"/>
      <c r="S18" s="119"/>
      <c r="T18" s="119"/>
      <c r="U18" s="39">
        <f t="shared" si="0"/>
        <v>0</v>
      </c>
      <c r="V18" s="96"/>
    </row>
    <row r="19" spans="1:22" ht="30" customHeight="1">
      <c r="A19" s="250" t="s">
        <v>1144</v>
      </c>
      <c r="B19" s="247"/>
      <c r="C19" s="248"/>
      <c r="D19" s="119"/>
      <c r="E19" s="119"/>
      <c r="F19" s="119"/>
      <c r="G19" s="119"/>
      <c r="H19" s="119"/>
      <c r="I19" s="119"/>
      <c r="J19" s="119"/>
      <c r="K19" s="120"/>
      <c r="L19" s="120"/>
      <c r="M19" s="119"/>
      <c r="N19" s="119"/>
      <c r="O19" s="120"/>
      <c r="P19" s="120"/>
      <c r="Q19" s="119"/>
      <c r="R19" s="119"/>
      <c r="S19" s="119"/>
      <c r="T19" s="119"/>
      <c r="U19" s="39">
        <f t="shared" si="0"/>
        <v>0</v>
      </c>
      <c r="V19" s="96"/>
    </row>
    <row r="20" spans="1:22" ht="30" customHeight="1">
      <c r="A20" s="250" t="s">
        <v>1145</v>
      </c>
      <c r="B20" s="247"/>
      <c r="C20" s="248"/>
      <c r="D20" s="119"/>
      <c r="E20" s="119"/>
      <c r="F20" s="119"/>
      <c r="G20" s="119"/>
      <c r="H20" s="119"/>
      <c r="I20" s="119"/>
      <c r="J20" s="119"/>
      <c r="K20" s="120"/>
      <c r="L20" s="120"/>
      <c r="M20" s="119"/>
      <c r="N20" s="119"/>
      <c r="O20" s="120"/>
      <c r="P20" s="120"/>
      <c r="Q20" s="119"/>
      <c r="R20" s="119"/>
      <c r="S20" s="119"/>
      <c r="T20" s="119"/>
      <c r="U20" s="39">
        <f t="shared" si="0"/>
        <v>0</v>
      </c>
      <c r="V20" s="96"/>
    </row>
    <row r="21" spans="1:22" ht="30" customHeight="1">
      <c r="A21" s="250" t="s">
        <v>1146</v>
      </c>
      <c r="B21" s="247"/>
      <c r="C21" s="248"/>
      <c r="D21" s="119"/>
      <c r="E21" s="119"/>
      <c r="F21" s="119"/>
      <c r="G21" s="119"/>
      <c r="H21" s="119"/>
      <c r="I21" s="119"/>
      <c r="J21" s="119"/>
      <c r="K21" s="120"/>
      <c r="L21" s="120"/>
      <c r="M21" s="119"/>
      <c r="N21" s="119"/>
      <c r="O21" s="120"/>
      <c r="P21" s="120"/>
      <c r="Q21" s="119"/>
      <c r="R21" s="119"/>
      <c r="S21" s="119"/>
      <c r="T21" s="119"/>
      <c r="U21" s="39">
        <f t="shared" si="0"/>
        <v>0</v>
      </c>
      <c r="V21" s="96"/>
    </row>
    <row r="22" spans="1:22" ht="30" customHeight="1">
      <c r="A22" s="250" t="s">
        <v>1147</v>
      </c>
      <c r="B22" s="247"/>
      <c r="C22" s="248"/>
      <c r="D22" s="119"/>
      <c r="E22" s="119"/>
      <c r="F22" s="119"/>
      <c r="G22" s="119"/>
      <c r="H22" s="119"/>
      <c r="I22" s="119"/>
      <c r="J22" s="119"/>
      <c r="K22" s="120"/>
      <c r="L22" s="120"/>
      <c r="M22" s="119"/>
      <c r="N22" s="119"/>
      <c r="O22" s="120"/>
      <c r="P22" s="120"/>
      <c r="Q22" s="119"/>
      <c r="R22" s="119"/>
      <c r="S22" s="119"/>
      <c r="T22" s="119"/>
      <c r="U22" s="39">
        <f t="shared" si="0"/>
        <v>0</v>
      </c>
      <c r="V22" s="96"/>
    </row>
    <row r="23" spans="1:22" ht="30" customHeight="1">
      <c r="A23" s="250" t="s">
        <v>1148</v>
      </c>
      <c r="B23" s="247"/>
      <c r="C23" s="248"/>
      <c r="D23" s="119"/>
      <c r="E23" s="119"/>
      <c r="F23" s="119"/>
      <c r="G23" s="119"/>
      <c r="H23" s="119"/>
      <c r="I23" s="119"/>
      <c r="J23" s="119"/>
      <c r="K23" s="120"/>
      <c r="L23" s="120"/>
      <c r="M23" s="119"/>
      <c r="N23" s="119"/>
      <c r="O23" s="120"/>
      <c r="P23" s="120"/>
      <c r="Q23" s="119"/>
      <c r="R23" s="119"/>
      <c r="S23" s="119"/>
      <c r="T23" s="119"/>
      <c r="U23" s="39">
        <f t="shared" si="0"/>
        <v>0</v>
      </c>
      <c r="V23" s="96"/>
    </row>
    <row r="24" spans="1:22" ht="30" customHeight="1">
      <c r="A24" s="250" t="s">
        <v>1149</v>
      </c>
      <c r="B24" s="247"/>
      <c r="C24" s="248"/>
      <c r="D24" s="119"/>
      <c r="E24" s="119"/>
      <c r="F24" s="119"/>
      <c r="G24" s="119"/>
      <c r="H24" s="119"/>
      <c r="I24" s="119"/>
      <c r="J24" s="119"/>
      <c r="K24" s="120"/>
      <c r="L24" s="120"/>
      <c r="M24" s="119"/>
      <c r="N24" s="119"/>
      <c r="O24" s="120"/>
      <c r="P24" s="120"/>
      <c r="Q24" s="119"/>
      <c r="R24" s="119"/>
      <c r="S24" s="119"/>
      <c r="T24" s="119"/>
      <c r="U24" s="39">
        <f t="shared" si="0"/>
        <v>0</v>
      </c>
      <c r="V24" s="96"/>
    </row>
    <row r="25" spans="1:22" ht="30" customHeight="1">
      <c r="A25" s="250" t="s">
        <v>1150</v>
      </c>
      <c r="B25" s="247"/>
      <c r="C25" s="248"/>
      <c r="D25" s="119"/>
      <c r="E25" s="119"/>
      <c r="F25" s="119"/>
      <c r="G25" s="119"/>
      <c r="H25" s="119"/>
      <c r="I25" s="119"/>
      <c r="J25" s="119"/>
      <c r="K25" s="120"/>
      <c r="L25" s="120"/>
      <c r="M25" s="119"/>
      <c r="N25" s="119"/>
      <c r="O25" s="120"/>
      <c r="P25" s="120"/>
      <c r="Q25" s="119"/>
      <c r="R25" s="119"/>
      <c r="S25" s="119"/>
      <c r="T25" s="119"/>
      <c r="U25" s="39">
        <f t="shared" si="0"/>
        <v>0</v>
      </c>
      <c r="V25" s="96"/>
    </row>
    <row r="26" spans="1:22" ht="30" customHeight="1">
      <c r="A26" s="250" t="s">
        <v>1151</v>
      </c>
      <c r="B26" s="247"/>
      <c r="C26" s="248"/>
      <c r="D26" s="119"/>
      <c r="E26" s="119"/>
      <c r="F26" s="119"/>
      <c r="G26" s="119"/>
      <c r="H26" s="119"/>
      <c r="I26" s="119"/>
      <c r="J26" s="119"/>
      <c r="K26" s="120"/>
      <c r="L26" s="120"/>
      <c r="M26" s="119"/>
      <c r="N26" s="119"/>
      <c r="O26" s="120"/>
      <c r="P26" s="120"/>
      <c r="Q26" s="119"/>
      <c r="R26" s="119"/>
      <c r="S26" s="119"/>
      <c r="T26" s="119"/>
      <c r="U26" s="39">
        <f t="shared" si="0"/>
        <v>0</v>
      </c>
      <c r="V26" s="96"/>
    </row>
    <row r="27" spans="1:22" ht="30" customHeight="1">
      <c r="A27" s="250" t="s">
        <v>1152</v>
      </c>
      <c r="B27" s="247"/>
      <c r="C27" s="248"/>
      <c r="D27" s="119"/>
      <c r="E27" s="119"/>
      <c r="F27" s="119"/>
      <c r="G27" s="119"/>
      <c r="H27" s="119"/>
      <c r="I27" s="119"/>
      <c r="J27" s="119"/>
      <c r="K27" s="120"/>
      <c r="L27" s="120"/>
      <c r="M27" s="119"/>
      <c r="N27" s="119"/>
      <c r="O27" s="120"/>
      <c r="P27" s="120"/>
      <c r="Q27" s="119"/>
      <c r="R27" s="119"/>
      <c r="S27" s="119"/>
      <c r="T27" s="119"/>
      <c r="U27" s="39">
        <f t="shared" si="0"/>
        <v>0</v>
      </c>
      <c r="V27" s="96"/>
    </row>
    <row r="28" spans="1:21" ht="30" customHeight="1">
      <c r="A28" s="40"/>
      <c r="B28" s="248" t="s">
        <v>1153</v>
      </c>
      <c r="C28" s="249"/>
      <c r="D28" s="134"/>
      <c r="E28" s="134"/>
      <c r="F28" s="134"/>
      <c r="G28" s="134"/>
      <c r="H28" s="134"/>
      <c r="I28" s="134"/>
      <c r="J28" s="134"/>
      <c r="K28" s="134"/>
      <c r="L28" s="134"/>
      <c r="M28" s="134"/>
      <c r="N28" s="134"/>
      <c r="O28" s="134"/>
      <c r="P28" s="134"/>
      <c r="Q28" s="134"/>
      <c r="R28" s="134"/>
      <c r="S28" s="134"/>
      <c r="T28" s="134"/>
      <c r="U28" s="39">
        <f t="shared" si="0"/>
        <v>0</v>
      </c>
    </row>
    <row r="29" spans="1:21" ht="30" customHeight="1">
      <c r="A29" s="40"/>
      <c r="B29" s="248" t="s">
        <v>1154</v>
      </c>
      <c r="C29" s="249"/>
      <c r="D29" s="134"/>
      <c r="E29" s="134"/>
      <c r="F29" s="134"/>
      <c r="G29" s="134"/>
      <c r="H29" s="134"/>
      <c r="I29" s="134"/>
      <c r="J29" s="134"/>
      <c r="K29" s="134"/>
      <c r="L29" s="134"/>
      <c r="M29" s="134"/>
      <c r="N29" s="134"/>
      <c r="O29" s="134"/>
      <c r="P29" s="134"/>
      <c r="Q29" s="134"/>
      <c r="R29" s="134"/>
      <c r="S29" s="134"/>
      <c r="T29" s="134"/>
      <c r="U29" s="39"/>
    </row>
    <row r="30" spans="1:21" ht="30" customHeight="1">
      <c r="A30" s="40"/>
      <c r="B30" s="248" t="s">
        <v>1155</v>
      </c>
      <c r="C30" s="249"/>
      <c r="D30" s="134"/>
      <c r="E30" s="134"/>
      <c r="F30" s="134"/>
      <c r="G30" s="134"/>
      <c r="H30" s="134"/>
      <c r="I30" s="134"/>
      <c r="J30" s="134"/>
      <c r="K30" s="134"/>
      <c r="L30" s="134"/>
      <c r="M30" s="134"/>
      <c r="N30" s="134"/>
      <c r="O30" s="134"/>
      <c r="P30" s="134"/>
      <c r="Q30" s="134"/>
      <c r="R30" s="134"/>
      <c r="S30" s="134"/>
      <c r="T30" s="134"/>
      <c r="U30" s="39">
        <f t="shared" si="0"/>
        <v>0</v>
      </c>
    </row>
    <row r="31" spans="4:21" s="22" customFormat="1" ht="4.5" customHeight="1">
      <c r="D31" s="84"/>
      <c r="E31" s="84"/>
      <c r="F31" s="84"/>
      <c r="G31" s="84"/>
      <c r="H31" s="84"/>
      <c r="I31" s="84"/>
      <c r="J31" s="84"/>
      <c r="K31" s="84"/>
      <c r="L31" s="84"/>
      <c r="M31" s="84"/>
      <c r="N31" s="84"/>
      <c r="O31" s="84"/>
      <c r="P31" s="84"/>
      <c r="Q31" s="84"/>
      <c r="R31" s="84"/>
      <c r="S31" s="84"/>
      <c r="T31" s="84"/>
      <c r="U31" s="84"/>
    </row>
    <row r="32" ht="15">
      <c r="A32" s="65"/>
    </row>
    <row r="33" s="55" customFormat="1" ht="12.75">
      <c r="A33" s="54" t="s">
        <v>245</v>
      </c>
    </row>
    <row r="34" spans="1:2" s="55" customFormat="1" ht="12.75">
      <c r="A34" s="57">
        <v>1</v>
      </c>
      <c r="B34" s="55" t="s">
        <v>363</v>
      </c>
    </row>
    <row r="35" spans="1:2" ht="15">
      <c r="A35" s="57"/>
      <c r="B35" s="55"/>
    </row>
    <row r="36" spans="1:2" ht="15">
      <c r="A36" s="57"/>
      <c r="B36" s="55"/>
    </row>
  </sheetData>
  <mergeCells count="22">
    <mergeCell ref="A7:C7"/>
    <mergeCell ref="A9:C9"/>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B29:C29"/>
    <mergeCell ref="B30:C30"/>
    <mergeCell ref="A25:C25"/>
    <mergeCell ref="A26:C26"/>
    <mergeCell ref="A27:C27"/>
    <mergeCell ref="B28:C28"/>
  </mergeCells>
  <printOptions/>
  <pageMargins left="0.25" right="0" top="0.5" bottom="0.5" header="0.5" footer="0.17"/>
  <pageSetup firstPageNumber="1" useFirstPageNumber="1" fitToHeight="0" fitToWidth="1" horizontalDpi="300" verticalDpi="300" orientation="landscape" paperSize="5" scale="65" r:id="rId1"/>
  <headerFooter alignWithMargins="0">
    <oddFooter>&amp;L&amp;8 06/12/02&amp;R&amp;8Attachment 18, Page 1 of 1</oddFooter>
  </headerFooter>
</worksheet>
</file>

<file path=xl/worksheets/sheet19.xml><?xml version="1.0" encoding="utf-8"?>
<worksheet xmlns="http://schemas.openxmlformats.org/spreadsheetml/2006/main" xmlns:r="http://schemas.openxmlformats.org/officeDocument/2006/relationships">
  <sheetPr>
    <pageSetUpPr fitToPage="1"/>
  </sheetPr>
  <dimension ref="A1:U57"/>
  <sheetViews>
    <sheetView workbookViewId="0" topLeftCell="A2">
      <selection activeCell="A2" sqref="A2"/>
    </sheetView>
  </sheetViews>
  <sheetFormatPr defaultColWidth="9.33203125" defaultRowHeight="12.75"/>
  <cols>
    <col min="1" max="1" width="6.5" style="3" customWidth="1"/>
    <col min="2" max="2" width="7.66015625" style="3" customWidth="1"/>
    <col min="3" max="3" width="59.33203125" style="3" customWidth="1"/>
    <col min="4" max="4" width="17.16015625" style="3" bestFit="1" customWidth="1"/>
    <col min="5" max="5" width="13.5" style="3" bestFit="1" customWidth="1"/>
    <col min="6" max="6" width="17.5" style="2" bestFit="1" customWidth="1"/>
    <col min="7" max="7" width="17.5" style="3" bestFit="1" customWidth="1"/>
    <col min="8" max="8" width="9.83203125" style="3" bestFit="1" customWidth="1"/>
    <col min="9" max="9" width="17.16015625" style="3" bestFit="1" customWidth="1"/>
    <col min="10" max="10" width="16.33203125" style="3" bestFit="1" customWidth="1"/>
    <col min="11" max="11" width="16" style="3" bestFit="1" customWidth="1"/>
    <col min="12" max="12" width="14.5" style="3" bestFit="1" customWidth="1"/>
    <col min="13" max="13" width="17.16015625" style="3" bestFit="1" customWidth="1"/>
    <col min="14" max="14" width="10.5" style="3" bestFit="1" customWidth="1"/>
    <col min="15" max="15" width="16" style="3" bestFit="1" customWidth="1"/>
    <col min="16" max="16" width="9.33203125" style="3" customWidth="1"/>
    <col min="17" max="17" width="17.16015625" style="3" bestFit="1" customWidth="1"/>
    <col min="18" max="18" width="13" style="3" customWidth="1"/>
    <col min="19" max="19" width="17.16015625" style="3" bestFit="1" customWidth="1"/>
    <col min="20" max="20" width="10.5" style="3" bestFit="1" customWidth="1"/>
    <col min="21" max="21" width="20.16015625" style="3" bestFit="1" customWidth="1"/>
    <col min="22" max="16384" width="9.33203125" style="3" customWidth="1"/>
  </cols>
  <sheetData>
    <row r="1" spans="1:3" ht="15" hidden="1">
      <c r="A1" s="1" t="s">
        <v>275</v>
      </c>
      <c r="B1" s="1"/>
      <c r="C1" s="1"/>
    </row>
    <row r="2" spans="1:3" ht="15">
      <c r="A2" s="1" t="s">
        <v>1157</v>
      </c>
      <c r="B2" s="1"/>
      <c r="C2" s="1"/>
    </row>
    <row r="3" spans="1:6" s="6" customFormat="1" ht="11.25">
      <c r="A3" s="4" t="s">
        <v>1158</v>
      </c>
      <c r="B3" s="4"/>
      <c r="C3" s="4"/>
      <c r="F3" s="5"/>
    </row>
    <row r="4" spans="1:3" ht="15" hidden="1">
      <c r="A4" s="1" t="s">
        <v>1159</v>
      </c>
      <c r="B4" s="1"/>
      <c r="C4" s="1"/>
    </row>
    <row r="7" spans="1:21" s="12" customFormat="1" ht="28.5">
      <c r="A7" s="245" t="s">
        <v>173</v>
      </c>
      <c r="B7" s="246"/>
      <c r="C7" s="246"/>
      <c r="D7" s="9" t="s">
        <v>174</v>
      </c>
      <c r="E7" s="9" t="s">
        <v>175</v>
      </c>
      <c r="F7" s="10" t="s">
        <v>176</v>
      </c>
      <c r="G7" s="9" t="s">
        <v>177</v>
      </c>
      <c r="H7" s="9" t="s">
        <v>178</v>
      </c>
      <c r="I7" s="9" t="s">
        <v>179</v>
      </c>
      <c r="J7" s="9" t="s">
        <v>255</v>
      </c>
      <c r="K7" s="9" t="s">
        <v>181</v>
      </c>
      <c r="L7" s="9" t="s">
        <v>279</v>
      </c>
      <c r="M7" s="9" t="s">
        <v>182</v>
      </c>
      <c r="N7" s="9" t="s">
        <v>280</v>
      </c>
      <c r="O7" s="9" t="s">
        <v>183</v>
      </c>
      <c r="P7" s="9" t="s">
        <v>281</v>
      </c>
      <c r="Q7" s="9" t="s">
        <v>184</v>
      </c>
      <c r="R7" s="9" t="s">
        <v>169</v>
      </c>
      <c r="S7" s="9" t="s">
        <v>185</v>
      </c>
      <c r="T7" s="9" t="s">
        <v>282</v>
      </c>
      <c r="U7" s="97" t="s">
        <v>186</v>
      </c>
    </row>
    <row r="8" spans="1:21" ht="4.5" customHeight="1">
      <c r="A8" s="13"/>
      <c r="B8" s="14"/>
      <c r="C8" s="14"/>
      <c r="D8" s="70"/>
      <c r="E8" s="98"/>
      <c r="F8" s="16"/>
      <c r="G8" s="98"/>
      <c r="H8" s="98"/>
      <c r="I8" s="98"/>
      <c r="J8" s="98"/>
      <c r="K8" s="98"/>
      <c r="L8" s="98"/>
      <c r="M8" s="98"/>
      <c r="N8" s="98"/>
      <c r="O8" s="98"/>
      <c r="P8" s="98"/>
      <c r="Q8" s="98"/>
      <c r="R8" s="98"/>
      <c r="S8" s="98"/>
      <c r="T8" s="98"/>
      <c r="U8" s="98"/>
    </row>
    <row r="9" spans="1:21" ht="15">
      <c r="A9" s="99" t="s">
        <v>1160</v>
      </c>
      <c r="B9" s="99"/>
      <c r="C9" s="99"/>
      <c r="D9" s="100"/>
      <c r="E9" s="100"/>
      <c r="F9" s="20"/>
      <c r="G9" s="100"/>
      <c r="H9" s="100"/>
      <c r="I9" s="100"/>
      <c r="J9" s="100"/>
      <c r="K9" s="100"/>
      <c r="L9" s="100"/>
      <c r="M9" s="100"/>
      <c r="N9" s="100"/>
      <c r="O9" s="100"/>
      <c r="P9" s="100"/>
      <c r="Q9" s="100"/>
      <c r="R9" s="100"/>
      <c r="S9" s="100"/>
      <c r="T9" s="100"/>
      <c r="U9" s="100"/>
    </row>
    <row r="10" spans="1:21" ht="4.5" customHeight="1">
      <c r="A10" s="21"/>
      <c r="B10" s="22"/>
      <c r="C10" s="23"/>
      <c r="D10" s="100"/>
      <c r="E10" s="100"/>
      <c r="F10" s="20"/>
      <c r="G10" s="100"/>
      <c r="H10" s="100"/>
      <c r="I10" s="100"/>
      <c r="J10" s="100"/>
      <c r="K10" s="100"/>
      <c r="L10" s="100"/>
      <c r="M10" s="100"/>
      <c r="N10" s="100"/>
      <c r="O10" s="100"/>
      <c r="P10" s="100"/>
      <c r="Q10" s="100"/>
      <c r="R10" s="100"/>
      <c r="S10" s="100"/>
      <c r="T10" s="100"/>
      <c r="U10" s="100"/>
    </row>
    <row r="11" spans="1:21" ht="19.5" customHeight="1">
      <c r="A11" s="253" t="s">
        <v>1161</v>
      </c>
      <c r="B11" s="254"/>
      <c r="C11" s="255"/>
      <c r="D11" s="63"/>
      <c r="E11" s="63"/>
      <c r="F11" s="63"/>
      <c r="G11" s="63"/>
      <c r="H11" s="63"/>
      <c r="I11" s="63"/>
      <c r="J11" s="63"/>
      <c r="K11" s="63"/>
      <c r="L11" s="63"/>
      <c r="M11" s="63"/>
      <c r="N11" s="63"/>
      <c r="O11" s="63"/>
      <c r="P11" s="63"/>
      <c r="Q11" s="63"/>
      <c r="R11" s="63"/>
      <c r="S11" s="63"/>
      <c r="T11" s="135"/>
      <c r="U11" s="20"/>
    </row>
    <row r="12" spans="1:21" ht="30" customHeight="1">
      <c r="A12" s="276" t="s">
        <v>1162</v>
      </c>
      <c r="B12" s="285"/>
      <c r="C12" s="286"/>
      <c r="D12" s="27"/>
      <c r="E12" s="27"/>
      <c r="F12" s="27"/>
      <c r="G12" s="27"/>
      <c r="H12" s="27"/>
      <c r="I12" s="27"/>
      <c r="J12" s="27"/>
      <c r="K12" s="27"/>
      <c r="L12" s="27"/>
      <c r="M12" s="27"/>
      <c r="N12" s="27"/>
      <c r="O12" s="27"/>
      <c r="P12" s="27"/>
      <c r="Q12" s="27"/>
      <c r="R12" s="27"/>
      <c r="S12" s="27"/>
      <c r="T12" s="101"/>
      <c r="U12" s="102">
        <f aca="true" t="shared" si="0" ref="U12:U36">SUM(D12:T12)</f>
        <v>0</v>
      </c>
    </row>
    <row r="13" spans="1:21" ht="19.5" customHeight="1">
      <c r="A13" s="278" t="s">
        <v>1163</v>
      </c>
      <c r="B13" s="283"/>
      <c r="C13" s="284"/>
      <c r="D13" s="27"/>
      <c r="E13" s="27"/>
      <c r="F13" s="27"/>
      <c r="G13" s="27"/>
      <c r="H13" s="27"/>
      <c r="I13" s="27"/>
      <c r="J13" s="27"/>
      <c r="K13" s="27"/>
      <c r="L13" s="27"/>
      <c r="M13" s="27"/>
      <c r="N13" s="27"/>
      <c r="O13" s="27"/>
      <c r="P13" s="27"/>
      <c r="Q13" s="27"/>
      <c r="R13" s="27"/>
      <c r="S13" s="27"/>
      <c r="T13" s="101"/>
      <c r="U13" s="103">
        <f t="shared" si="0"/>
        <v>0</v>
      </c>
    </row>
    <row r="14" spans="1:21" ht="30" customHeight="1">
      <c r="A14" s="278" t="s">
        <v>1164</v>
      </c>
      <c r="B14" s="283"/>
      <c r="C14" s="284"/>
      <c r="D14" s="27"/>
      <c r="E14" s="27"/>
      <c r="F14" s="27"/>
      <c r="G14" s="27"/>
      <c r="H14" s="27"/>
      <c r="I14" s="27"/>
      <c r="J14" s="27"/>
      <c r="K14" s="27"/>
      <c r="L14" s="27"/>
      <c r="M14" s="27"/>
      <c r="N14" s="27"/>
      <c r="O14" s="27"/>
      <c r="P14" s="27"/>
      <c r="Q14" s="27"/>
      <c r="R14" s="27"/>
      <c r="S14" s="27"/>
      <c r="T14" s="101"/>
      <c r="U14" s="103">
        <f t="shared" si="0"/>
        <v>0</v>
      </c>
    </row>
    <row r="15" spans="1:21" ht="30" customHeight="1">
      <c r="A15" s="278" t="s">
        <v>1165</v>
      </c>
      <c r="B15" s="283"/>
      <c r="C15" s="284"/>
      <c r="D15" s="27"/>
      <c r="E15" s="27"/>
      <c r="F15" s="27"/>
      <c r="G15" s="27"/>
      <c r="H15" s="27"/>
      <c r="I15" s="27"/>
      <c r="J15" s="27"/>
      <c r="K15" s="27"/>
      <c r="L15" s="27"/>
      <c r="M15" s="27"/>
      <c r="N15" s="27"/>
      <c r="O15" s="27"/>
      <c r="P15" s="27"/>
      <c r="Q15" s="27"/>
      <c r="R15" s="27"/>
      <c r="S15" s="27"/>
      <c r="T15" s="101"/>
      <c r="U15" s="103">
        <f t="shared" si="0"/>
        <v>0</v>
      </c>
    </row>
    <row r="16" spans="1:21" ht="30" customHeight="1">
      <c r="A16" s="278" t="s">
        <v>1166</v>
      </c>
      <c r="B16" s="283"/>
      <c r="C16" s="284"/>
      <c r="D16" s="27"/>
      <c r="E16" s="27"/>
      <c r="F16" s="27"/>
      <c r="G16" s="27"/>
      <c r="H16" s="27"/>
      <c r="I16" s="27"/>
      <c r="J16" s="27"/>
      <c r="K16" s="27"/>
      <c r="L16" s="27"/>
      <c r="M16" s="27"/>
      <c r="N16" s="27"/>
      <c r="O16" s="27"/>
      <c r="P16" s="27"/>
      <c r="Q16" s="27"/>
      <c r="R16" s="27"/>
      <c r="S16" s="27"/>
      <c r="T16" s="101"/>
      <c r="U16" s="103">
        <f t="shared" si="0"/>
        <v>0</v>
      </c>
    </row>
    <row r="17" spans="1:21" ht="30" customHeight="1">
      <c r="A17" s="278" t="s">
        <v>1167</v>
      </c>
      <c r="B17" s="283"/>
      <c r="C17" s="284"/>
      <c r="D17" s="27"/>
      <c r="E17" s="27"/>
      <c r="F17" s="27"/>
      <c r="G17" s="27"/>
      <c r="H17" s="27"/>
      <c r="I17" s="27"/>
      <c r="J17" s="27"/>
      <c r="K17" s="27"/>
      <c r="L17" s="27"/>
      <c r="M17" s="27"/>
      <c r="N17" s="27"/>
      <c r="O17" s="27"/>
      <c r="P17" s="27"/>
      <c r="Q17" s="27"/>
      <c r="R17" s="27"/>
      <c r="S17" s="27"/>
      <c r="T17" s="101"/>
      <c r="U17" s="103">
        <f t="shared" si="0"/>
        <v>0</v>
      </c>
    </row>
    <row r="18" spans="1:21" ht="30" customHeight="1">
      <c r="A18" s="278" t="s">
        <v>1168</v>
      </c>
      <c r="B18" s="283"/>
      <c r="C18" s="284"/>
      <c r="D18" s="27"/>
      <c r="E18" s="27"/>
      <c r="F18" s="27"/>
      <c r="G18" s="27"/>
      <c r="H18" s="27"/>
      <c r="I18" s="27"/>
      <c r="J18" s="27"/>
      <c r="K18" s="27"/>
      <c r="L18" s="27"/>
      <c r="M18" s="27"/>
      <c r="N18" s="27"/>
      <c r="O18" s="27"/>
      <c r="P18" s="27"/>
      <c r="Q18" s="27"/>
      <c r="R18" s="27"/>
      <c r="S18" s="27"/>
      <c r="T18" s="101"/>
      <c r="U18" s="103">
        <f t="shared" si="0"/>
        <v>0</v>
      </c>
    </row>
    <row r="19" spans="1:21" ht="30" customHeight="1">
      <c r="A19" s="278" t="s">
        <v>149</v>
      </c>
      <c r="B19" s="283"/>
      <c r="C19" s="284"/>
      <c r="D19" s="27"/>
      <c r="E19" s="27"/>
      <c r="F19" s="27"/>
      <c r="G19" s="27"/>
      <c r="H19" s="27"/>
      <c r="I19" s="27"/>
      <c r="J19" s="27"/>
      <c r="K19" s="27"/>
      <c r="L19" s="27"/>
      <c r="M19" s="27"/>
      <c r="N19" s="27"/>
      <c r="O19" s="27"/>
      <c r="P19" s="27"/>
      <c r="Q19" s="27"/>
      <c r="R19" s="27"/>
      <c r="S19" s="27"/>
      <c r="T19" s="101"/>
      <c r="U19" s="103">
        <f t="shared" si="0"/>
        <v>0</v>
      </c>
    </row>
    <row r="20" spans="1:21" ht="19.5" customHeight="1">
      <c r="A20" s="278" t="s">
        <v>150</v>
      </c>
      <c r="B20" s="283"/>
      <c r="C20" s="284"/>
      <c r="D20" s="27"/>
      <c r="E20" s="27"/>
      <c r="F20" s="27"/>
      <c r="G20" s="27"/>
      <c r="H20" s="27"/>
      <c r="I20" s="27"/>
      <c r="J20" s="27"/>
      <c r="K20" s="27"/>
      <c r="L20" s="27"/>
      <c r="M20" s="27"/>
      <c r="N20" s="27"/>
      <c r="O20" s="27"/>
      <c r="P20" s="27"/>
      <c r="Q20" s="27"/>
      <c r="R20" s="27"/>
      <c r="S20" s="27"/>
      <c r="T20" s="101"/>
      <c r="U20" s="103">
        <f t="shared" si="0"/>
        <v>0</v>
      </c>
    </row>
    <row r="21" spans="1:21" ht="19.5" customHeight="1">
      <c r="A21" s="278" t="s">
        <v>151</v>
      </c>
      <c r="B21" s="283"/>
      <c r="C21" s="284"/>
      <c r="D21" s="27"/>
      <c r="E21" s="27"/>
      <c r="F21" s="27"/>
      <c r="G21" s="27"/>
      <c r="H21" s="27"/>
      <c r="I21" s="27"/>
      <c r="J21" s="27"/>
      <c r="K21" s="27"/>
      <c r="L21" s="27"/>
      <c r="M21" s="27"/>
      <c r="N21" s="27"/>
      <c r="O21" s="27"/>
      <c r="P21" s="27"/>
      <c r="Q21" s="27"/>
      <c r="R21" s="27"/>
      <c r="S21" s="27"/>
      <c r="T21" s="101"/>
      <c r="U21" s="103">
        <f t="shared" si="0"/>
        <v>0</v>
      </c>
    </row>
    <row r="22" spans="1:21" ht="19.5" customHeight="1">
      <c r="A22" s="278" t="s">
        <v>152</v>
      </c>
      <c r="B22" s="283"/>
      <c r="C22" s="284"/>
      <c r="D22" s="27"/>
      <c r="E22" s="27"/>
      <c r="F22" s="27"/>
      <c r="G22" s="27"/>
      <c r="H22" s="27"/>
      <c r="I22" s="27"/>
      <c r="J22" s="27"/>
      <c r="K22" s="27"/>
      <c r="L22" s="27"/>
      <c r="M22" s="27"/>
      <c r="N22" s="27"/>
      <c r="O22" s="27"/>
      <c r="P22" s="27"/>
      <c r="Q22" s="27"/>
      <c r="R22" s="27"/>
      <c r="S22" s="27"/>
      <c r="T22" s="101"/>
      <c r="U22" s="103">
        <f t="shared" si="0"/>
        <v>0</v>
      </c>
    </row>
    <row r="23" spans="1:21" ht="19.5" customHeight="1">
      <c r="A23" s="278" t="s">
        <v>153</v>
      </c>
      <c r="B23" s="283"/>
      <c r="C23" s="284"/>
      <c r="D23" s="27"/>
      <c r="E23" s="27"/>
      <c r="F23" s="27"/>
      <c r="G23" s="27"/>
      <c r="H23" s="27"/>
      <c r="I23" s="27"/>
      <c r="J23" s="27"/>
      <c r="K23" s="27"/>
      <c r="L23" s="27"/>
      <c r="M23" s="27"/>
      <c r="N23" s="27"/>
      <c r="O23" s="27"/>
      <c r="P23" s="27"/>
      <c r="Q23" s="27"/>
      <c r="R23" s="27"/>
      <c r="S23" s="27"/>
      <c r="T23" s="101"/>
      <c r="U23" s="103">
        <f t="shared" si="0"/>
        <v>0</v>
      </c>
    </row>
    <row r="24" spans="1:21" ht="19.5" customHeight="1">
      <c r="A24" s="278" t="s">
        <v>154</v>
      </c>
      <c r="B24" s="283"/>
      <c r="C24" s="284"/>
      <c r="D24" s="27"/>
      <c r="E24" s="27"/>
      <c r="F24" s="27"/>
      <c r="G24" s="27"/>
      <c r="H24" s="27"/>
      <c r="I24" s="27"/>
      <c r="J24" s="27"/>
      <c r="K24" s="27"/>
      <c r="L24" s="27"/>
      <c r="M24" s="27"/>
      <c r="N24" s="27"/>
      <c r="O24" s="27"/>
      <c r="P24" s="27"/>
      <c r="Q24" s="27"/>
      <c r="R24" s="27"/>
      <c r="S24" s="27"/>
      <c r="T24" s="101"/>
      <c r="U24" s="103">
        <f t="shared" si="0"/>
        <v>0</v>
      </c>
    </row>
    <row r="25" spans="1:21" ht="19.5" customHeight="1">
      <c r="A25" s="278" t="s">
        <v>155</v>
      </c>
      <c r="B25" s="279"/>
      <c r="C25" s="270"/>
      <c r="D25" s="27"/>
      <c r="E25" s="27"/>
      <c r="F25" s="27"/>
      <c r="G25" s="27"/>
      <c r="H25" s="27"/>
      <c r="I25" s="27"/>
      <c r="J25" s="27"/>
      <c r="K25" s="27"/>
      <c r="L25" s="27"/>
      <c r="M25" s="27"/>
      <c r="N25" s="27"/>
      <c r="O25" s="27"/>
      <c r="P25" s="27"/>
      <c r="Q25" s="27"/>
      <c r="R25" s="27"/>
      <c r="S25" s="27"/>
      <c r="T25" s="101"/>
      <c r="U25" s="103">
        <f t="shared" si="0"/>
        <v>0</v>
      </c>
    </row>
    <row r="26" spans="1:21" ht="19.5" customHeight="1">
      <c r="A26" s="278" t="s">
        <v>156</v>
      </c>
      <c r="B26" s="279"/>
      <c r="C26" s="270"/>
      <c r="D26" s="27"/>
      <c r="E26" s="27"/>
      <c r="F26" s="27"/>
      <c r="G26" s="27"/>
      <c r="H26" s="27"/>
      <c r="I26" s="27"/>
      <c r="J26" s="27"/>
      <c r="K26" s="27"/>
      <c r="L26" s="27"/>
      <c r="M26" s="27"/>
      <c r="N26" s="27"/>
      <c r="O26" s="27"/>
      <c r="P26" s="27"/>
      <c r="Q26" s="27"/>
      <c r="R26" s="27"/>
      <c r="S26" s="27"/>
      <c r="T26" s="101"/>
      <c r="U26" s="103">
        <f t="shared" si="0"/>
        <v>0</v>
      </c>
    </row>
    <row r="27" spans="1:21" ht="19.5" customHeight="1">
      <c r="A27" s="278" t="s">
        <v>157</v>
      </c>
      <c r="B27" s="279"/>
      <c r="C27" s="270"/>
      <c r="D27" s="27"/>
      <c r="E27" s="27"/>
      <c r="F27" s="27"/>
      <c r="G27" s="27"/>
      <c r="H27" s="27"/>
      <c r="I27" s="27"/>
      <c r="J27" s="27"/>
      <c r="K27" s="27"/>
      <c r="L27" s="27"/>
      <c r="M27" s="27"/>
      <c r="N27" s="27"/>
      <c r="O27" s="27"/>
      <c r="P27" s="27"/>
      <c r="Q27" s="27"/>
      <c r="R27" s="27"/>
      <c r="S27" s="27"/>
      <c r="T27" s="101"/>
      <c r="U27" s="103">
        <f t="shared" si="0"/>
        <v>0</v>
      </c>
    </row>
    <row r="28" spans="1:21" ht="19.5" customHeight="1">
      <c r="A28" s="278" t="s">
        <v>158</v>
      </c>
      <c r="B28" s="279"/>
      <c r="C28" s="270"/>
      <c r="D28" s="27"/>
      <c r="E28" s="27"/>
      <c r="F28" s="27"/>
      <c r="G28" s="27"/>
      <c r="H28" s="27"/>
      <c r="I28" s="27"/>
      <c r="J28" s="27"/>
      <c r="K28" s="27"/>
      <c r="L28" s="27"/>
      <c r="M28" s="27"/>
      <c r="N28" s="27"/>
      <c r="O28" s="27"/>
      <c r="P28" s="27"/>
      <c r="Q28" s="27"/>
      <c r="R28" s="27"/>
      <c r="S28" s="27"/>
      <c r="T28" s="101"/>
      <c r="U28" s="103">
        <f t="shared" si="0"/>
        <v>0</v>
      </c>
    </row>
    <row r="29" spans="1:21" ht="19.5" customHeight="1">
      <c r="A29" s="278" t="s">
        <v>159</v>
      </c>
      <c r="B29" s="279"/>
      <c r="C29" s="270"/>
      <c r="D29" s="27"/>
      <c r="E29" s="27"/>
      <c r="F29" s="27"/>
      <c r="G29" s="27"/>
      <c r="H29" s="27"/>
      <c r="I29" s="27"/>
      <c r="J29" s="27"/>
      <c r="K29" s="27"/>
      <c r="L29" s="27"/>
      <c r="M29" s="27"/>
      <c r="N29" s="27"/>
      <c r="O29" s="27"/>
      <c r="P29" s="27"/>
      <c r="Q29" s="27"/>
      <c r="R29" s="27"/>
      <c r="S29" s="27"/>
      <c r="T29" s="101"/>
      <c r="U29" s="103">
        <f t="shared" si="0"/>
        <v>0</v>
      </c>
    </row>
    <row r="30" spans="1:21" ht="19.5" customHeight="1">
      <c r="A30" s="278" t="s">
        <v>160</v>
      </c>
      <c r="B30" s="279"/>
      <c r="C30" s="270"/>
      <c r="D30" s="27"/>
      <c r="E30" s="27"/>
      <c r="F30" s="27"/>
      <c r="G30" s="27"/>
      <c r="H30" s="27"/>
      <c r="I30" s="27"/>
      <c r="J30" s="27"/>
      <c r="K30" s="27"/>
      <c r="L30" s="27"/>
      <c r="M30" s="27"/>
      <c r="N30" s="27"/>
      <c r="O30" s="27"/>
      <c r="P30" s="27"/>
      <c r="Q30" s="27"/>
      <c r="R30" s="27"/>
      <c r="S30" s="27"/>
      <c r="T30" s="101"/>
      <c r="U30" s="103">
        <f t="shared" si="0"/>
        <v>0</v>
      </c>
    </row>
    <row r="31" spans="1:21" ht="19.5" customHeight="1">
      <c r="A31" s="278" t="s">
        <v>161</v>
      </c>
      <c r="B31" s="279"/>
      <c r="C31" s="270"/>
      <c r="D31" s="27"/>
      <c r="E31" s="27"/>
      <c r="F31" s="27"/>
      <c r="G31" s="27"/>
      <c r="H31" s="27"/>
      <c r="I31" s="27"/>
      <c r="J31" s="27"/>
      <c r="K31" s="27"/>
      <c r="L31" s="27"/>
      <c r="M31" s="27"/>
      <c r="N31" s="27"/>
      <c r="O31" s="27"/>
      <c r="P31" s="27"/>
      <c r="Q31" s="27"/>
      <c r="R31" s="27"/>
      <c r="S31" s="27"/>
      <c r="T31" s="101"/>
      <c r="U31" s="103">
        <f t="shared" si="0"/>
        <v>0</v>
      </c>
    </row>
    <row r="32" spans="1:21" ht="19.5" customHeight="1">
      <c r="A32" s="278" t="s">
        <v>162</v>
      </c>
      <c r="B32" s="279"/>
      <c r="C32" s="270"/>
      <c r="D32" s="27"/>
      <c r="E32" s="27"/>
      <c r="F32" s="27"/>
      <c r="G32" s="27"/>
      <c r="H32" s="27"/>
      <c r="I32" s="27"/>
      <c r="J32" s="27"/>
      <c r="K32" s="27"/>
      <c r="L32" s="27"/>
      <c r="M32" s="27"/>
      <c r="N32" s="27"/>
      <c r="O32" s="27"/>
      <c r="P32" s="27"/>
      <c r="Q32" s="27"/>
      <c r="R32" s="27"/>
      <c r="S32" s="27"/>
      <c r="T32" s="101"/>
      <c r="U32" s="103">
        <f t="shared" si="0"/>
        <v>0</v>
      </c>
    </row>
    <row r="33" spans="1:21" ht="19.5" customHeight="1">
      <c r="A33" s="278" t="s">
        <v>163</v>
      </c>
      <c r="B33" s="279"/>
      <c r="C33" s="270"/>
      <c r="D33" s="27"/>
      <c r="E33" s="27"/>
      <c r="F33" s="27"/>
      <c r="G33" s="27"/>
      <c r="H33" s="27"/>
      <c r="I33" s="27"/>
      <c r="J33" s="27"/>
      <c r="K33" s="27"/>
      <c r="L33" s="27"/>
      <c r="M33" s="27"/>
      <c r="N33" s="27"/>
      <c r="O33" s="27"/>
      <c r="P33" s="27"/>
      <c r="Q33" s="27"/>
      <c r="R33" s="27"/>
      <c r="S33" s="27"/>
      <c r="T33" s="101"/>
      <c r="U33" s="103">
        <f t="shared" si="0"/>
        <v>0</v>
      </c>
    </row>
    <row r="34" spans="1:21" ht="19.5" customHeight="1">
      <c r="A34" s="278" t="s">
        <v>164</v>
      </c>
      <c r="B34" s="279"/>
      <c r="C34" s="270"/>
      <c r="D34" s="27"/>
      <c r="E34" s="27"/>
      <c r="F34" s="27"/>
      <c r="G34" s="27"/>
      <c r="H34" s="27"/>
      <c r="I34" s="27"/>
      <c r="J34" s="27"/>
      <c r="K34" s="27"/>
      <c r="L34" s="27"/>
      <c r="M34" s="27"/>
      <c r="N34" s="27"/>
      <c r="O34" s="27"/>
      <c r="P34" s="27"/>
      <c r="Q34" s="27"/>
      <c r="R34" s="27"/>
      <c r="S34" s="27"/>
      <c r="T34" s="101"/>
      <c r="U34" s="103">
        <f t="shared" si="0"/>
        <v>0</v>
      </c>
    </row>
    <row r="35" spans="1:21" ht="19.5" customHeight="1">
      <c r="A35" s="278" t="s">
        <v>165</v>
      </c>
      <c r="B35" s="279"/>
      <c r="C35" s="270"/>
      <c r="D35" s="27"/>
      <c r="E35" s="27"/>
      <c r="F35" s="27"/>
      <c r="G35" s="27"/>
      <c r="H35" s="27"/>
      <c r="I35" s="27"/>
      <c r="J35" s="27"/>
      <c r="K35" s="27"/>
      <c r="L35" s="27"/>
      <c r="M35" s="27"/>
      <c r="N35" s="27"/>
      <c r="O35" s="27"/>
      <c r="P35" s="27"/>
      <c r="Q35" s="27"/>
      <c r="R35" s="27"/>
      <c r="S35" s="27"/>
      <c r="T35" s="101"/>
      <c r="U35" s="103">
        <f t="shared" si="0"/>
        <v>0</v>
      </c>
    </row>
    <row r="36" spans="1:21" ht="19.5" customHeight="1">
      <c r="A36" s="278" t="s">
        <v>166</v>
      </c>
      <c r="B36" s="279"/>
      <c r="C36" s="270"/>
      <c r="D36" s="27"/>
      <c r="E36" s="27"/>
      <c r="F36" s="27"/>
      <c r="G36" s="27"/>
      <c r="H36" s="27"/>
      <c r="I36" s="27"/>
      <c r="J36" s="27"/>
      <c r="K36" s="27"/>
      <c r="L36" s="27"/>
      <c r="M36" s="27"/>
      <c r="N36" s="27"/>
      <c r="O36" s="27"/>
      <c r="P36" s="27"/>
      <c r="Q36" s="27"/>
      <c r="R36" s="27"/>
      <c r="S36" s="27"/>
      <c r="T36" s="101"/>
      <c r="U36" s="103">
        <f t="shared" si="0"/>
        <v>0</v>
      </c>
    </row>
    <row r="37" spans="1:21" ht="19.5" customHeight="1">
      <c r="A37" s="136"/>
      <c r="B37" s="137"/>
      <c r="C37" s="137"/>
      <c r="D37" s="138"/>
      <c r="E37" s="138"/>
      <c r="F37" s="138"/>
      <c r="G37" s="138"/>
      <c r="H37" s="138"/>
      <c r="I37" s="138"/>
      <c r="J37" s="138"/>
      <c r="K37" s="138"/>
      <c r="L37" s="138"/>
      <c r="M37" s="138"/>
      <c r="N37" s="138"/>
      <c r="O37" s="138"/>
      <c r="P37" s="138"/>
      <c r="Q37" s="138"/>
      <c r="R37" s="138"/>
      <c r="S37" s="138"/>
      <c r="T37" s="138"/>
      <c r="U37" s="139"/>
    </row>
    <row r="38" spans="1:21" ht="19.5" customHeight="1">
      <c r="A38" s="280" t="s">
        <v>167</v>
      </c>
      <c r="B38" s="281"/>
      <c r="C38" s="282"/>
      <c r="D38" s="89"/>
      <c r="E38" s="89"/>
      <c r="F38" s="89"/>
      <c r="G38" s="89"/>
      <c r="H38" s="89"/>
      <c r="I38" s="89"/>
      <c r="J38" s="89"/>
      <c r="K38" s="89"/>
      <c r="L38" s="89"/>
      <c r="M38" s="89"/>
      <c r="N38" s="89"/>
      <c r="O38" s="89"/>
      <c r="P38" s="89"/>
      <c r="Q38" s="89"/>
      <c r="R38" s="89"/>
      <c r="S38" s="89"/>
      <c r="T38" s="89"/>
      <c r="U38" s="16"/>
    </row>
    <row r="39" spans="1:21" ht="19.5" customHeight="1">
      <c r="A39" s="276" t="s">
        <v>168</v>
      </c>
      <c r="B39" s="277"/>
      <c r="C39" s="277"/>
      <c r="D39" s="27"/>
      <c r="E39" s="27"/>
      <c r="F39" s="27"/>
      <c r="G39" s="27"/>
      <c r="H39" s="27"/>
      <c r="I39" s="27"/>
      <c r="J39" s="27"/>
      <c r="K39" s="27"/>
      <c r="L39" s="27"/>
      <c r="M39" s="27"/>
      <c r="N39" s="27"/>
      <c r="O39" s="27"/>
      <c r="P39" s="27"/>
      <c r="Q39" s="27"/>
      <c r="R39" s="27"/>
      <c r="S39" s="27"/>
      <c r="T39" s="27"/>
      <c r="U39" s="102">
        <f>SUM(D39:T39)</f>
        <v>0</v>
      </c>
    </row>
    <row r="40" spans="4:13" s="22" customFormat="1" ht="4.5" customHeight="1">
      <c r="D40" s="84"/>
      <c r="E40" s="84"/>
      <c r="F40" s="32"/>
      <c r="G40" s="84"/>
      <c r="H40" s="84"/>
      <c r="I40" s="84"/>
      <c r="J40" s="84"/>
      <c r="K40" s="84"/>
      <c r="L40" s="84"/>
      <c r="M40" s="84"/>
    </row>
    <row r="42" spans="1:21" s="55" customFormat="1" ht="15">
      <c r="A42" s="54"/>
      <c r="F42" s="56"/>
      <c r="H42" s="3"/>
      <c r="J42" s="3"/>
      <c r="U42" s="56"/>
    </row>
    <row r="43" spans="1:11" s="55" customFormat="1" ht="15">
      <c r="A43" s="57"/>
      <c r="F43" s="56"/>
      <c r="G43" s="56"/>
      <c r="H43" s="3"/>
      <c r="I43" s="56"/>
      <c r="J43" s="2"/>
      <c r="K43" s="56"/>
    </row>
    <row r="44" spans="3:11" s="105" customFormat="1" ht="12.75">
      <c r="C44" s="106"/>
      <c r="E44" s="107"/>
      <c r="F44" s="107"/>
      <c r="G44" s="107"/>
      <c r="I44" s="56"/>
      <c r="J44" s="107"/>
      <c r="K44" s="107"/>
    </row>
    <row r="45" spans="3:11" s="105" customFormat="1" ht="12.75">
      <c r="C45" s="106"/>
      <c r="E45" s="107"/>
      <c r="F45" s="107"/>
      <c r="G45" s="107"/>
      <c r="I45" s="56"/>
      <c r="J45" s="107"/>
      <c r="K45" s="107"/>
    </row>
    <row r="46" spans="3:11" s="105" customFormat="1" ht="12.75">
      <c r="C46" s="106"/>
      <c r="E46" s="107"/>
      <c r="F46" s="107"/>
      <c r="G46" s="107"/>
      <c r="I46" s="56"/>
      <c r="J46" s="107"/>
      <c r="K46" s="107"/>
    </row>
    <row r="47" spans="3:11" s="55" customFormat="1" ht="12.75">
      <c r="C47" s="140"/>
      <c r="E47" s="56"/>
      <c r="F47" s="56"/>
      <c r="G47" s="56"/>
      <c r="I47" s="56"/>
      <c r="J47" s="56"/>
      <c r="K47" s="56"/>
    </row>
    <row r="48" spans="5:11" ht="15">
      <c r="E48" s="2"/>
      <c r="I48" s="56"/>
      <c r="J48" s="2"/>
      <c r="K48" s="2"/>
    </row>
    <row r="49" spans="9:11" ht="15">
      <c r="I49" s="56"/>
      <c r="K49" s="2"/>
    </row>
    <row r="50" spans="7:9" ht="15">
      <c r="G50" s="2"/>
      <c r="I50" s="56"/>
    </row>
    <row r="51" spans="7:9" ht="15">
      <c r="G51" s="2"/>
      <c r="I51" s="56"/>
    </row>
    <row r="52" ht="15">
      <c r="I52" s="2"/>
    </row>
    <row r="53" spans="7:9" ht="15">
      <c r="G53" s="2"/>
      <c r="I53" s="2"/>
    </row>
    <row r="55" ht="15">
      <c r="G55" s="2"/>
    </row>
    <row r="56" ht="15">
      <c r="G56" s="2"/>
    </row>
    <row r="57" ht="15">
      <c r="G57" s="2"/>
    </row>
  </sheetData>
  <mergeCells count="29">
    <mergeCell ref="A7:C7"/>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9:C39"/>
    <mergeCell ref="A34:C34"/>
    <mergeCell ref="A35:C35"/>
    <mergeCell ref="A36:C36"/>
    <mergeCell ref="A38:C38"/>
  </mergeCells>
  <printOptions/>
  <pageMargins left="0.25" right="0" top="0.75" bottom="0.5" header="0.5" footer="0.17"/>
  <pageSetup firstPageNumber="1" useFirstPageNumber="1" fitToHeight="0" fitToWidth="1" horizontalDpi="300" verticalDpi="300" orientation="landscape" paperSize="5" scale="55" r:id="rId1"/>
  <headerFooter alignWithMargins="0">
    <oddFooter>&amp;L&amp;8 06/12/02&amp;R&amp;8Attachment 19, Page &amp;P of 1</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R55"/>
  <sheetViews>
    <sheetView workbookViewId="0" topLeftCell="A2">
      <selection activeCell="A2" sqref="A2"/>
    </sheetView>
  </sheetViews>
  <sheetFormatPr defaultColWidth="9.33203125" defaultRowHeight="12.75"/>
  <cols>
    <col min="1" max="1" width="6.5" style="3" customWidth="1"/>
    <col min="2" max="2" width="7.66015625" style="3" customWidth="1"/>
    <col min="3" max="3" width="59.33203125" style="3" customWidth="1"/>
    <col min="4" max="4" width="20.16015625" style="2" bestFit="1" customWidth="1"/>
    <col min="5" max="5" width="17.16015625" style="2" bestFit="1" customWidth="1"/>
    <col min="6" max="6" width="18.33203125" style="2" bestFit="1" customWidth="1"/>
    <col min="7" max="7" width="19.16015625" style="2" bestFit="1" customWidth="1"/>
    <col min="8" max="8" width="17.16015625" style="2" bestFit="1" customWidth="1"/>
    <col min="9" max="9" width="19.16015625" style="2" bestFit="1" customWidth="1"/>
    <col min="10" max="10" width="16" style="2" bestFit="1" customWidth="1"/>
    <col min="11" max="11" width="18.33203125" style="2" bestFit="1" customWidth="1"/>
    <col min="12" max="12" width="19.16015625" style="2" bestFit="1" customWidth="1"/>
    <col min="13" max="14" width="18.33203125" style="2" bestFit="1" customWidth="1"/>
    <col min="15" max="15" width="14.16015625" style="2" bestFit="1" customWidth="1"/>
    <col min="16" max="16" width="18.33203125" style="2" bestFit="1" customWidth="1"/>
    <col min="17" max="17" width="21.83203125" style="2" bestFit="1" customWidth="1"/>
    <col min="18" max="18" width="13.16015625" style="3" bestFit="1" customWidth="1"/>
    <col min="19" max="16384" width="9.33203125" style="3" customWidth="1"/>
  </cols>
  <sheetData>
    <row r="1" spans="1:3" ht="15" hidden="1">
      <c r="A1" s="1" t="s">
        <v>194</v>
      </c>
      <c r="B1" s="1"/>
      <c r="C1" s="1"/>
    </row>
    <row r="2" spans="1:3" ht="15">
      <c r="A2" s="1" t="s">
        <v>239</v>
      </c>
      <c r="B2" s="1"/>
      <c r="C2" s="1"/>
    </row>
    <row r="3" spans="1:17" s="6" customFormat="1" ht="11.25">
      <c r="A3" s="4" t="s">
        <v>195</v>
      </c>
      <c r="B3" s="4"/>
      <c r="C3" s="4"/>
      <c r="D3" s="5"/>
      <c r="E3" s="5"/>
      <c r="F3" s="5"/>
      <c r="G3" s="5"/>
      <c r="H3" s="5"/>
      <c r="I3" s="5"/>
      <c r="J3" s="5"/>
      <c r="K3" s="5"/>
      <c r="L3" s="5"/>
      <c r="M3" s="5"/>
      <c r="N3" s="5"/>
      <c r="O3" s="5"/>
      <c r="P3" s="5"/>
      <c r="Q3" s="5"/>
    </row>
    <row r="4" spans="1:3" ht="4.5" customHeight="1">
      <c r="A4" s="1"/>
      <c r="B4" s="1"/>
      <c r="C4" s="1"/>
    </row>
    <row r="5" spans="1:3" ht="15" hidden="1">
      <c r="A5" s="1" t="s">
        <v>196</v>
      </c>
      <c r="B5" s="1"/>
      <c r="C5" s="1"/>
    </row>
    <row r="6" spans="1:17" s="7" customFormat="1" ht="15">
      <c r="A6" s="7" t="s">
        <v>197</v>
      </c>
      <c r="D6" s="8"/>
      <c r="E6" s="8"/>
      <c r="F6" s="8"/>
      <c r="G6" s="8"/>
      <c r="H6" s="8"/>
      <c r="I6" s="8"/>
      <c r="J6" s="8"/>
      <c r="K6" s="38"/>
      <c r="L6" s="8"/>
      <c r="M6" s="8"/>
      <c r="N6" s="8"/>
      <c r="O6" s="8"/>
      <c r="P6" s="8"/>
      <c r="Q6" s="8"/>
    </row>
    <row r="8" spans="1:17" s="12" customFormat="1" ht="34.5" customHeight="1">
      <c r="A8" s="245" t="s">
        <v>173</v>
      </c>
      <c r="B8" s="246"/>
      <c r="C8" s="246"/>
      <c r="D8" s="10" t="s">
        <v>174</v>
      </c>
      <c r="E8" s="10" t="s">
        <v>175</v>
      </c>
      <c r="F8" s="10" t="s">
        <v>176</v>
      </c>
      <c r="G8" s="10" t="s">
        <v>177</v>
      </c>
      <c r="H8" s="10" t="s">
        <v>178</v>
      </c>
      <c r="I8" s="10" t="s">
        <v>179</v>
      </c>
      <c r="J8" s="10" t="s">
        <v>191</v>
      </c>
      <c r="K8" s="10" t="s">
        <v>181</v>
      </c>
      <c r="L8" s="10" t="s">
        <v>182</v>
      </c>
      <c r="M8" s="10" t="s">
        <v>183</v>
      </c>
      <c r="N8" s="10" t="s">
        <v>184</v>
      </c>
      <c r="O8" s="10" t="s">
        <v>198</v>
      </c>
      <c r="P8" s="10" t="s">
        <v>185</v>
      </c>
      <c r="Q8" s="11" t="s">
        <v>186</v>
      </c>
    </row>
    <row r="9" spans="1:17" ht="4.5" customHeight="1">
      <c r="A9" s="13"/>
      <c r="B9" s="14"/>
      <c r="C9" s="15"/>
      <c r="D9" s="16"/>
      <c r="E9" s="16"/>
      <c r="F9" s="16"/>
      <c r="G9" s="16"/>
      <c r="H9" s="16"/>
      <c r="I9" s="16"/>
      <c r="J9" s="16"/>
      <c r="K9" s="16"/>
      <c r="L9" s="16"/>
      <c r="M9" s="16"/>
      <c r="N9" s="16"/>
      <c r="O9" s="16"/>
      <c r="P9" s="16"/>
      <c r="Q9" s="16"/>
    </row>
    <row r="10" spans="1:17" ht="15">
      <c r="A10" s="17" t="s">
        <v>199</v>
      </c>
      <c r="B10" s="18"/>
      <c r="C10" s="19"/>
      <c r="D10" s="20"/>
      <c r="E10" s="20"/>
      <c r="F10" s="20"/>
      <c r="G10" s="20"/>
      <c r="H10" s="20"/>
      <c r="I10" s="20"/>
      <c r="J10" s="20"/>
      <c r="K10" s="20"/>
      <c r="L10" s="20"/>
      <c r="M10" s="20"/>
      <c r="N10" s="20"/>
      <c r="O10" s="20"/>
      <c r="P10" s="20"/>
      <c r="Q10" s="20"/>
    </row>
    <row r="11" spans="1:17" ht="4.5" customHeight="1">
      <c r="A11" s="21"/>
      <c r="B11" s="22"/>
      <c r="C11" s="23"/>
      <c r="D11" s="20"/>
      <c r="E11" s="20"/>
      <c r="F11" s="20"/>
      <c r="G11" s="20"/>
      <c r="H11" s="20"/>
      <c r="I11" s="20"/>
      <c r="J11" s="20"/>
      <c r="K11" s="20"/>
      <c r="L11" s="20"/>
      <c r="M11" s="20"/>
      <c r="N11" s="20"/>
      <c r="O11" s="20"/>
      <c r="P11" s="20"/>
      <c r="Q11" s="20"/>
    </row>
    <row r="12" spans="1:18" s="30" customFormat="1" ht="19.5" customHeight="1">
      <c r="A12" s="24" t="s">
        <v>200</v>
      </c>
      <c r="B12" s="25"/>
      <c r="C12" s="26"/>
      <c r="D12" s="27">
        <v>1251986104</v>
      </c>
      <c r="E12" s="27">
        <v>33168962</v>
      </c>
      <c r="F12" s="27">
        <v>792621291</v>
      </c>
      <c r="G12" s="27">
        <v>1092212227</v>
      </c>
      <c r="H12" s="27">
        <v>26643360</v>
      </c>
      <c r="I12" s="27">
        <v>1532536955</v>
      </c>
      <c r="J12" s="27">
        <v>8569503</v>
      </c>
      <c r="K12" s="28">
        <v>299485262</v>
      </c>
      <c r="L12" s="27">
        <v>1203517027</v>
      </c>
      <c r="M12" s="28">
        <v>286790039</v>
      </c>
      <c r="N12" s="27">
        <v>501163459</v>
      </c>
      <c r="O12" s="27">
        <v>755424</v>
      </c>
      <c r="P12" s="27">
        <v>660443037</v>
      </c>
      <c r="Q12" s="27">
        <f>SUM(D12:P12)</f>
        <v>7689892650</v>
      </c>
      <c r="R12" s="29"/>
    </row>
    <row r="13" spans="1:18" s="30" customFormat="1" ht="30" customHeight="1">
      <c r="A13" s="24"/>
      <c r="B13" s="247" t="s">
        <v>201</v>
      </c>
      <c r="C13" s="248"/>
      <c r="D13" s="27">
        <v>-12091462</v>
      </c>
      <c r="E13" s="27">
        <v>0</v>
      </c>
      <c r="F13" s="27">
        <v>-24501636</v>
      </c>
      <c r="G13" s="27">
        <v>-19529742</v>
      </c>
      <c r="H13" s="27">
        <v>-119618</v>
      </c>
      <c r="I13" s="27">
        <v>-41598724</v>
      </c>
      <c r="J13" s="27">
        <v>0</v>
      </c>
      <c r="K13" s="28">
        <v>-5692543</v>
      </c>
      <c r="L13" s="27">
        <v>-29131777</v>
      </c>
      <c r="M13" s="28">
        <v>-7368712</v>
      </c>
      <c r="N13" s="27">
        <v>-4923013</v>
      </c>
      <c r="O13" s="27">
        <v>0</v>
      </c>
      <c r="P13" s="27">
        <v>-12232862</v>
      </c>
      <c r="Q13" s="27">
        <f>SUM(D13:P13)</f>
        <v>-157190089</v>
      </c>
      <c r="R13" s="29"/>
    </row>
    <row r="14" spans="1:18" s="30" customFormat="1" ht="30" customHeight="1">
      <c r="A14" s="24"/>
      <c r="B14" s="247" t="s">
        <v>202</v>
      </c>
      <c r="C14" s="248"/>
      <c r="D14" s="39">
        <v>0</v>
      </c>
      <c r="E14" s="27">
        <v>0</v>
      </c>
      <c r="F14" s="27">
        <v>0</v>
      </c>
      <c r="G14" s="27">
        <v>0</v>
      </c>
      <c r="H14" s="27">
        <v>0</v>
      </c>
      <c r="I14" s="27">
        <v>0</v>
      </c>
      <c r="J14" s="27">
        <v>0</v>
      </c>
      <c r="K14" s="28">
        <v>0</v>
      </c>
      <c r="L14" s="27">
        <v>0</v>
      </c>
      <c r="M14" s="28">
        <v>0</v>
      </c>
      <c r="N14" s="27">
        <v>0</v>
      </c>
      <c r="O14" s="27">
        <v>0</v>
      </c>
      <c r="P14" s="27">
        <v>0</v>
      </c>
      <c r="Q14" s="27">
        <f aca="true" t="shared" si="0" ref="Q14:Q45">SUM(D14:P14)</f>
        <v>0</v>
      </c>
      <c r="R14" s="29"/>
    </row>
    <row r="15" spans="1:18" s="30" customFormat="1" ht="30" customHeight="1">
      <c r="A15" s="24"/>
      <c r="B15" s="247" t="s">
        <v>203</v>
      </c>
      <c r="C15" s="248"/>
      <c r="D15" s="39">
        <f>-((4*99999999.99)+23005972.04)</f>
        <v>-423005972</v>
      </c>
      <c r="E15" s="27">
        <v>0</v>
      </c>
      <c r="F15" s="27">
        <f>-((2*99999999.99)+26271043.02)</f>
        <v>-226271043</v>
      </c>
      <c r="G15" s="27">
        <f>-((3*99999999.99)+6566983.03)</f>
        <v>-306566982.99999994</v>
      </c>
      <c r="H15" s="27">
        <v>-6160142</v>
      </c>
      <c r="I15" s="27">
        <f>-((6*99999999.99)+902549.06)</f>
        <v>-600902548.9999999</v>
      </c>
      <c r="J15" s="27">
        <v>-8569503</v>
      </c>
      <c r="K15" s="28">
        <v>-110007594</v>
      </c>
      <c r="L15" s="27">
        <v>-383620150</v>
      </c>
      <c r="M15" s="28">
        <v>-139506466</v>
      </c>
      <c r="N15" s="27">
        <v>-174894374</v>
      </c>
      <c r="O15" s="27">
        <v>0</v>
      </c>
      <c r="P15" s="27">
        <v>-249171286</v>
      </c>
      <c r="Q15" s="27">
        <f>SUM(D15:P15)</f>
        <v>-2628676062</v>
      </c>
      <c r="R15" s="29"/>
    </row>
    <row r="16" spans="1:18" s="30" customFormat="1" ht="30" customHeight="1">
      <c r="A16" s="24"/>
      <c r="B16" s="247" t="s">
        <v>204</v>
      </c>
      <c r="C16" s="248"/>
      <c r="D16" s="27">
        <v>0</v>
      </c>
      <c r="E16" s="27">
        <v>0</v>
      </c>
      <c r="F16" s="27">
        <v>0</v>
      </c>
      <c r="G16" s="27">
        <v>-216384</v>
      </c>
      <c r="H16" s="27">
        <v>0</v>
      </c>
      <c r="I16" s="27">
        <v>-29839</v>
      </c>
      <c r="J16" s="27">
        <v>0</v>
      </c>
      <c r="K16" s="28">
        <v>0</v>
      </c>
      <c r="L16" s="27">
        <v>-993088</v>
      </c>
      <c r="M16" s="28">
        <v>0</v>
      </c>
      <c r="N16" s="27">
        <v>0</v>
      </c>
      <c r="O16" s="27">
        <v>0</v>
      </c>
      <c r="P16" s="27">
        <v>0</v>
      </c>
      <c r="Q16" s="27">
        <f t="shared" si="0"/>
        <v>-1239311</v>
      </c>
      <c r="R16" s="29"/>
    </row>
    <row r="17" spans="1:18" s="30" customFormat="1" ht="30" customHeight="1">
      <c r="A17" s="24"/>
      <c r="B17" s="247" t="s">
        <v>205</v>
      </c>
      <c r="C17" s="248"/>
      <c r="D17" s="27">
        <v>0</v>
      </c>
      <c r="E17" s="27">
        <v>0</v>
      </c>
      <c r="F17" s="27">
        <v>0</v>
      </c>
      <c r="G17" s="27">
        <v>0</v>
      </c>
      <c r="H17" s="27">
        <v>0</v>
      </c>
      <c r="I17" s="27">
        <v>0</v>
      </c>
      <c r="J17" s="27">
        <v>0</v>
      </c>
      <c r="K17" s="28">
        <v>0</v>
      </c>
      <c r="L17" s="27">
        <v>0</v>
      </c>
      <c r="M17" s="28">
        <v>0</v>
      </c>
      <c r="N17" s="27">
        <v>0</v>
      </c>
      <c r="O17" s="27">
        <v>0</v>
      </c>
      <c r="P17" s="27">
        <v>0</v>
      </c>
      <c r="Q17" s="27">
        <f t="shared" si="0"/>
        <v>0</v>
      </c>
      <c r="R17" s="29"/>
    </row>
    <row r="18" spans="1:18" s="30" customFormat="1" ht="30" customHeight="1">
      <c r="A18" s="24"/>
      <c r="B18" s="247" t="s">
        <v>206</v>
      </c>
      <c r="C18" s="248"/>
      <c r="D18" s="27">
        <v>0</v>
      </c>
      <c r="E18" s="27">
        <v>0</v>
      </c>
      <c r="F18" s="27">
        <f>-(99999999.99+52508600.01)</f>
        <v>-152508600</v>
      </c>
      <c r="G18" s="27">
        <f>-(99999999.99+14974551.01)</f>
        <v>-114974551</v>
      </c>
      <c r="H18" s="27">
        <v>0</v>
      </c>
      <c r="I18" s="27">
        <v>-112751170</v>
      </c>
      <c r="J18" s="27">
        <v>0</v>
      </c>
      <c r="K18" s="28">
        <v>0</v>
      </c>
      <c r="L18" s="27">
        <v>-94004005</v>
      </c>
      <c r="M18" s="28">
        <v>0</v>
      </c>
      <c r="N18" s="27">
        <v>0</v>
      </c>
      <c r="O18" s="27">
        <v>0</v>
      </c>
      <c r="P18" s="27">
        <v>-55672817</v>
      </c>
      <c r="Q18" s="27">
        <f t="shared" si="0"/>
        <v>-529911143</v>
      </c>
      <c r="R18" s="29"/>
    </row>
    <row r="19" spans="1:18" s="30" customFormat="1" ht="30" customHeight="1">
      <c r="A19" s="24"/>
      <c r="B19" s="247" t="s">
        <v>207</v>
      </c>
      <c r="C19" s="248"/>
      <c r="D19" s="27">
        <v>-127186</v>
      </c>
      <c r="E19" s="27">
        <v>0</v>
      </c>
      <c r="F19" s="27">
        <v>0</v>
      </c>
      <c r="G19" s="27">
        <v>-869985</v>
      </c>
      <c r="H19" s="27">
        <v>0</v>
      </c>
      <c r="I19" s="27">
        <v>-9786</v>
      </c>
      <c r="J19" s="27">
        <v>0</v>
      </c>
      <c r="K19" s="28">
        <v>-118860</v>
      </c>
      <c r="L19" s="27">
        <v>0</v>
      </c>
      <c r="M19" s="28">
        <v>-57395</v>
      </c>
      <c r="N19" s="27">
        <v>0</v>
      </c>
      <c r="O19" s="27">
        <v>0</v>
      </c>
      <c r="P19" s="27">
        <v>0</v>
      </c>
      <c r="Q19" s="27">
        <f t="shared" si="0"/>
        <v>-1183212</v>
      </c>
      <c r="R19" s="29"/>
    </row>
    <row r="20" spans="1:18" s="30" customFormat="1" ht="30" customHeight="1">
      <c r="A20" s="24"/>
      <c r="B20" s="247" t="s">
        <v>208</v>
      </c>
      <c r="C20" s="248"/>
      <c r="D20" s="27">
        <v>0</v>
      </c>
      <c r="E20" s="27">
        <v>0</v>
      </c>
      <c r="F20" s="27">
        <v>0</v>
      </c>
      <c r="G20" s="27">
        <v>0</v>
      </c>
      <c r="H20" s="27">
        <v>0</v>
      </c>
      <c r="I20" s="27">
        <v>0</v>
      </c>
      <c r="J20" s="27">
        <v>0</v>
      </c>
      <c r="K20" s="28">
        <v>0</v>
      </c>
      <c r="L20" s="27">
        <v>0</v>
      </c>
      <c r="M20" s="28">
        <v>0</v>
      </c>
      <c r="N20" s="27">
        <v>0</v>
      </c>
      <c r="O20" s="27">
        <v>0</v>
      </c>
      <c r="P20" s="27">
        <v>0</v>
      </c>
      <c r="Q20" s="27">
        <f t="shared" si="0"/>
        <v>0</v>
      </c>
      <c r="R20" s="29"/>
    </row>
    <row r="21" spans="1:18" s="30" customFormat="1" ht="30" customHeight="1">
      <c r="A21" s="24"/>
      <c r="B21" s="247" t="s">
        <v>209</v>
      </c>
      <c r="C21" s="248"/>
      <c r="D21" s="27">
        <v>-36305967</v>
      </c>
      <c r="E21" s="27">
        <v>0</v>
      </c>
      <c r="F21" s="27">
        <v>-7599251</v>
      </c>
      <c r="G21" s="27">
        <v>-42035877</v>
      </c>
      <c r="H21" s="27">
        <v>-1927973</v>
      </c>
      <c r="I21" s="27">
        <v>-63913648</v>
      </c>
      <c r="J21" s="27">
        <v>0</v>
      </c>
      <c r="K21" s="28">
        <v>-17136697</v>
      </c>
      <c r="L21" s="27">
        <v>-34026157</v>
      </c>
      <c r="M21" s="28">
        <v>-8664024</v>
      </c>
      <c r="N21" s="27">
        <v>-19721345</v>
      </c>
      <c r="O21" s="27">
        <v>0</v>
      </c>
      <c r="P21" s="27">
        <v>-26142493</v>
      </c>
      <c r="Q21" s="27">
        <f t="shared" si="0"/>
        <v>-257473432</v>
      </c>
      <c r="R21" s="29"/>
    </row>
    <row r="22" spans="1:18" s="30" customFormat="1" ht="30" customHeight="1">
      <c r="A22" s="24"/>
      <c r="B22" s="247" t="s">
        <v>210</v>
      </c>
      <c r="C22" s="248"/>
      <c r="D22" s="27">
        <v>0</v>
      </c>
      <c r="E22" s="27">
        <v>0</v>
      </c>
      <c r="F22" s="27">
        <v>0</v>
      </c>
      <c r="G22" s="27">
        <v>0</v>
      </c>
      <c r="H22" s="27">
        <v>0</v>
      </c>
      <c r="I22" s="27">
        <v>0</v>
      </c>
      <c r="J22" s="27">
        <v>0</v>
      </c>
      <c r="K22" s="28">
        <v>0</v>
      </c>
      <c r="L22" s="27">
        <v>0</v>
      </c>
      <c r="M22" s="28">
        <v>0</v>
      </c>
      <c r="N22" s="27">
        <v>0</v>
      </c>
      <c r="O22" s="27">
        <v>0</v>
      </c>
      <c r="P22" s="27">
        <v>0</v>
      </c>
      <c r="Q22" s="27">
        <f t="shared" si="0"/>
        <v>0</v>
      </c>
      <c r="R22" s="29"/>
    </row>
    <row r="23" spans="1:18" s="30" customFormat="1" ht="30" customHeight="1">
      <c r="A23" s="24"/>
      <c r="B23" s="247" t="s">
        <v>211</v>
      </c>
      <c r="C23" s="248"/>
      <c r="D23" s="27">
        <v>0</v>
      </c>
      <c r="E23" s="27">
        <v>0</v>
      </c>
      <c r="F23" s="27">
        <v>0</v>
      </c>
      <c r="G23" s="27">
        <v>0</v>
      </c>
      <c r="H23" s="27">
        <v>0</v>
      </c>
      <c r="I23" s="27">
        <v>0</v>
      </c>
      <c r="J23" s="27">
        <v>0</v>
      </c>
      <c r="K23" s="28">
        <v>0</v>
      </c>
      <c r="L23" s="27">
        <v>0</v>
      </c>
      <c r="M23" s="28">
        <v>0</v>
      </c>
      <c r="N23" s="27">
        <v>0</v>
      </c>
      <c r="O23" s="27">
        <v>0</v>
      </c>
      <c r="P23" s="27">
        <v>0</v>
      </c>
      <c r="Q23" s="27">
        <f t="shared" si="0"/>
        <v>0</v>
      </c>
      <c r="R23" s="29"/>
    </row>
    <row r="24" spans="1:18" s="30" customFormat="1" ht="30" customHeight="1">
      <c r="A24" s="24"/>
      <c r="B24" s="247" t="s">
        <v>212</v>
      </c>
      <c r="C24" s="248"/>
      <c r="D24" s="27">
        <v>0</v>
      </c>
      <c r="E24" s="27">
        <v>0</v>
      </c>
      <c r="F24" s="27">
        <v>-1437125</v>
      </c>
      <c r="G24" s="27">
        <v>-8507139</v>
      </c>
      <c r="H24" s="27">
        <v>0</v>
      </c>
      <c r="I24" s="27">
        <v>-3714740</v>
      </c>
      <c r="J24" s="27">
        <v>0</v>
      </c>
      <c r="K24" s="28">
        <v>0</v>
      </c>
      <c r="L24" s="27">
        <v>-1532979</v>
      </c>
      <c r="M24" s="28">
        <v>0</v>
      </c>
      <c r="N24" s="27">
        <v>0</v>
      </c>
      <c r="O24" s="27">
        <v>0</v>
      </c>
      <c r="P24" s="27">
        <v>-946195</v>
      </c>
      <c r="Q24" s="27">
        <f t="shared" si="0"/>
        <v>-16138178</v>
      </c>
      <c r="R24" s="29"/>
    </row>
    <row r="25" spans="1:18" s="30" customFormat="1" ht="30" customHeight="1">
      <c r="A25" s="24"/>
      <c r="B25" s="247" t="s">
        <v>213</v>
      </c>
      <c r="C25" s="248"/>
      <c r="D25" s="27">
        <v>0</v>
      </c>
      <c r="E25" s="27">
        <v>0</v>
      </c>
      <c r="F25" s="27">
        <v>-3391313</v>
      </c>
      <c r="G25" s="27">
        <v>-3460</v>
      </c>
      <c r="H25" s="27">
        <v>0</v>
      </c>
      <c r="I25" s="27">
        <v>-37966</v>
      </c>
      <c r="J25" s="27">
        <v>0</v>
      </c>
      <c r="K25" s="28">
        <v>0</v>
      </c>
      <c r="L25" s="27">
        <v>-97567</v>
      </c>
      <c r="M25" s="28">
        <v>0</v>
      </c>
      <c r="N25" s="27">
        <v>0</v>
      </c>
      <c r="O25" s="27">
        <v>0</v>
      </c>
      <c r="P25" s="27">
        <v>-9496</v>
      </c>
      <c r="Q25" s="27">
        <f t="shared" si="0"/>
        <v>-3539802</v>
      </c>
      <c r="R25" s="29"/>
    </row>
    <row r="26" spans="1:18" s="30" customFormat="1" ht="30" customHeight="1">
      <c r="A26" s="24"/>
      <c r="B26" s="247" t="s">
        <v>214</v>
      </c>
      <c r="C26" s="248"/>
      <c r="D26" s="27">
        <v>0</v>
      </c>
      <c r="E26" s="27">
        <v>0</v>
      </c>
      <c r="F26" s="27">
        <v>-84981</v>
      </c>
      <c r="G26" s="27">
        <v>-404</v>
      </c>
      <c r="H26" s="27">
        <v>0</v>
      </c>
      <c r="I26" s="27">
        <v>0</v>
      </c>
      <c r="J26" s="27">
        <v>0</v>
      </c>
      <c r="K26" s="28">
        <v>0</v>
      </c>
      <c r="L26" s="27">
        <v>0</v>
      </c>
      <c r="M26" s="28">
        <v>0</v>
      </c>
      <c r="N26" s="27">
        <v>0</v>
      </c>
      <c r="O26" s="27">
        <v>0</v>
      </c>
      <c r="P26" s="27">
        <v>-56481</v>
      </c>
      <c r="Q26" s="27">
        <f t="shared" si="0"/>
        <v>-141866</v>
      </c>
      <c r="R26" s="29"/>
    </row>
    <row r="27" spans="1:18" s="30" customFormat="1" ht="30" customHeight="1">
      <c r="A27" s="24"/>
      <c r="B27" s="247" t="s">
        <v>215</v>
      </c>
      <c r="C27" s="248"/>
      <c r="D27" s="27">
        <v>0</v>
      </c>
      <c r="E27" s="27">
        <v>0</v>
      </c>
      <c r="F27" s="27">
        <f>-(99999999.99+28434464.01)</f>
        <v>-128434464</v>
      </c>
      <c r="G27" s="27">
        <f>-116948640</f>
        <v>-116948640</v>
      </c>
      <c r="H27" s="27">
        <v>0</v>
      </c>
      <c r="I27" s="27">
        <v>-102090983</v>
      </c>
      <c r="J27" s="27">
        <v>0</v>
      </c>
      <c r="K27" s="28">
        <v>0</v>
      </c>
      <c r="L27" s="27">
        <v>-57844086</v>
      </c>
      <c r="M27" s="28">
        <v>0</v>
      </c>
      <c r="N27" s="27">
        <v>0</v>
      </c>
      <c r="O27" s="27">
        <v>0</v>
      </c>
      <c r="P27" s="27">
        <v>-53699053</v>
      </c>
      <c r="Q27" s="27">
        <f t="shared" si="0"/>
        <v>-459017226</v>
      </c>
      <c r="R27" s="29"/>
    </row>
    <row r="28" spans="1:18" s="30" customFormat="1" ht="30" customHeight="1">
      <c r="A28" s="24"/>
      <c r="B28" s="247" t="s">
        <v>216</v>
      </c>
      <c r="C28" s="248"/>
      <c r="D28" s="27">
        <f>-(99999999.99+19797406.01)</f>
        <v>-119797406</v>
      </c>
      <c r="E28" s="27">
        <v>-1740847</v>
      </c>
      <c r="F28" s="27">
        <v>-55366398</v>
      </c>
      <c r="G28" s="27">
        <v>-60483477</v>
      </c>
      <c r="H28" s="27">
        <v>-4769957</v>
      </c>
      <c r="I28" s="27">
        <v>-78813492</v>
      </c>
      <c r="J28" s="27">
        <v>0</v>
      </c>
      <c r="K28" s="28">
        <v>-12147776</v>
      </c>
      <c r="L28" s="27">
        <v>-152308776</v>
      </c>
      <c r="M28" s="28">
        <v>-9727406</v>
      </c>
      <c r="N28" s="27">
        <v>-54760205</v>
      </c>
      <c r="O28" s="27">
        <v>0</v>
      </c>
      <c r="P28" s="27">
        <v>-45447465</v>
      </c>
      <c r="Q28" s="27">
        <f t="shared" si="0"/>
        <v>-595363205</v>
      </c>
      <c r="R28" s="29"/>
    </row>
    <row r="29" spans="1:18" s="30" customFormat="1" ht="30" customHeight="1">
      <c r="A29" s="24"/>
      <c r="B29" s="247" t="s">
        <v>217</v>
      </c>
      <c r="C29" s="248"/>
      <c r="D29" s="27">
        <v>0</v>
      </c>
      <c r="E29" s="27">
        <v>0</v>
      </c>
      <c r="F29" s="27">
        <v>-387605</v>
      </c>
      <c r="G29" s="27">
        <v>-1461695</v>
      </c>
      <c r="H29" s="27">
        <v>-72442</v>
      </c>
      <c r="I29" s="27">
        <v>0</v>
      </c>
      <c r="J29" s="27">
        <v>0</v>
      </c>
      <c r="K29" s="28">
        <v>0</v>
      </c>
      <c r="L29" s="27">
        <v>0</v>
      </c>
      <c r="M29" s="28">
        <v>-2100124</v>
      </c>
      <c r="N29" s="27">
        <v>-3849902</v>
      </c>
      <c r="O29" s="27">
        <v>0</v>
      </c>
      <c r="P29" s="27">
        <v>-13695697</v>
      </c>
      <c r="Q29" s="27">
        <f t="shared" si="0"/>
        <v>-21567465</v>
      </c>
      <c r="R29" s="29"/>
    </row>
    <row r="30" spans="1:18" s="30" customFormat="1" ht="30" customHeight="1">
      <c r="A30" s="24"/>
      <c r="B30" s="247" t="s">
        <v>218</v>
      </c>
      <c r="C30" s="248"/>
      <c r="D30" s="27">
        <f>-(2*(99999999.99)+36845946.02)</f>
        <v>-236845946</v>
      </c>
      <c r="E30" s="27">
        <v>-31428115</v>
      </c>
      <c r="F30" s="27">
        <f>-(99999999.99+15841319.01)</f>
        <v>-115841319</v>
      </c>
      <c r="G30" s="27">
        <f>-((99999999.99*2)+41294011.02)</f>
        <v>-241294011</v>
      </c>
      <c r="H30" s="27">
        <v>-11213342</v>
      </c>
      <c r="I30" s="27">
        <v>-254659117</v>
      </c>
      <c r="J30" s="27">
        <v>0</v>
      </c>
      <c r="K30" s="28">
        <v>-65596763</v>
      </c>
      <c r="L30" s="27">
        <v>-221809664</v>
      </c>
      <c r="M30" s="28">
        <v>-59714311</v>
      </c>
      <c r="N30" s="27">
        <v>-99155548</v>
      </c>
      <c r="O30" s="27">
        <v>-755424</v>
      </c>
      <c r="P30" s="27">
        <v>-83892990</v>
      </c>
      <c r="Q30" s="27">
        <f t="shared" si="0"/>
        <v>-1422206550</v>
      </c>
      <c r="R30" s="29"/>
    </row>
    <row r="31" spans="1:18" s="30" customFormat="1" ht="30" customHeight="1">
      <c r="A31" s="24"/>
      <c r="B31" s="247" t="s">
        <v>219</v>
      </c>
      <c r="C31" s="248"/>
      <c r="D31" s="27">
        <v>0</v>
      </c>
      <c r="E31" s="27">
        <v>0</v>
      </c>
      <c r="F31" s="27">
        <v>0</v>
      </c>
      <c r="G31" s="27">
        <v>0</v>
      </c>
      <c r="H31" s="27">
        <v>0</v>
      </c>
      <c r="I31" s="27">
        <v>0</v>
      </c>
      <c r="J31" s="27">
        <v>0</v>
      </c>
      <c r="K31" s="28">
        <v>0</v>
      </c>
      <c r="L31" s="27">
        <v>0</v>
      </c>
      <c r="M31" s="28">
        <v>0</v>
      </c>
      <c r="N31" s="27">
        <v>0</v>
      </c>
      <c r="O31" s="27">
        <v>0</v>
      </c>
      <c r="P31" s="27">
        <v>0</v>
      </c>
      <c r="Q31" s="27">
        <f t="shared" si="0"/>
        <v>0</v>
      </c>
      <c r="R31" s="29"/>
    </row>
    <row r="32" spans="1:18" s="30" customFormat="1" ht="40.5" customHeight="1">
      <c r="A32" s="24"/>
      <c r="B32" s="247" t="s">
        <v>220</v>
      </c>
      <c r="C32" s="248"/>
      <c r="D32" s="27">
        <v>0</v>
      </c>
      <c r="E32" s="27">
        <v>0</v>
      </c>
      <c r="F32" s="27">
        <v>0</v>
      </c>
      <c r="G32" s="27">
        <v>0</v>
      </c>
      <c r="H32" s="27">
        <v>0</v>
      </c>
      <c r="I32" s="27">
        <v>0</v>
      </c>
      <c r="J32" s="27">
        <v>0</v>
      </c>
      <c r="K32" s="28">
        <v>0</v>
      </c>
      <c r="L32" s="27">
        <v>0</v>
      </c>
      <c r="M32" s="28">
        <v>0</v>
      </c>
      <c r="N32" s="27">
        <v>0</v>
      </c>
      <c r="O32" s="27">
        <v>0</v>
      </c>
      <c r="P32" s="27">
        <v>0</v>
      </c>
      <c r="Q32" s="27">
        <f t="shared" si="0"/>
        <v>0</v>
      </c>
      <c r="R32" s="29"/>
    </row>
    <row r="33" spans="1:18" s="30" customFormat="1" ht="30" customHeight="1">
      <c r="A33" s="24"/>
      <c r="B33" s="247" t="s">
        <v>221</v>
      </c>
      <c r="C33" s="248"/>
      <c r="D33" s="27">
        <f>-((4*99999999.99)+18154266.04)</f>
        <v>-418154266</v>
      </c>
      <c r="E33" s="27">
        <v>0</v>
      </c>
      <c r="F33" s="27">
        <v>-71333995</v>
      </c>
      <c r="G33" s="27">
        <v>-149539001</v>
      </c>
      <c r="H33" s="27">
        <v>0</v>
      </c>
      <c r="I33" s="27">
        <v>-269318158</v>
      </c>
      <c r="J33" s="27">
        <v>0</v>
      </c>
      <c r="K33" s="28">
        <v>-85099766</v>
      </c>
      <c r="L33" s="27">
        <v>-202253853</v>
      </c>
      <c r="M33" s="28">
        <v>-48041686</v>
      </c>
      <c r="N33" s="27">
        <v>-137646353</v>
      </c>
      <c r="O33" s="27">
        <v>0</v>
      </c>
      <c r="P33" s="27">
        <v>-102185488</v>
      </c>
      <c r="Q33" s="27">
        <f>SUM(D33:P33)</f>
        <v>-1483572566</v>
      </c>
      <c r="R33" s="29"/>
    </row>
    <row r="34" spans="1:18" s="30" customFormat="1" ht="30" customHeight="1">
      <c r="A34" s="24"/>
      <c r="B34" s="247" t="s">
        <v>222</v>
      </c>
      <c r="C34" s="248"/>
      <c r="D34" s="27">
        <v>0</v>
      </c>
      <c r="E34" s="27">
        <v>0</v>
      </c>
      <c r="F34" s="27">
        <v>0</v>
      </c>
      <c r="G34" s="27">
        <v>0</v>
      </c>
      <c r="H34" s="27">
        <v>0</v>
      </c>
      <c r="I34" s="27">
        <v>0</v>
      </c>
      <c r="J34" s="27">
        <v>0</v>
      </c>
      <c r="K34" s="28">
        <v>0</v>
      </c>
      <c r="L34" s="27">
        <v>0</v>
      </c>
      <c r="M34" s="28">
        <v>0</v>
      </c>
      <c r="N34" s="27">
        <v>0</v>
      </c>
      <c r="O34" s="27">
        <v>0</v>
      </c>
      <c r="P34" s="27">
        <v>0</v>
      </c>
      <c r="Q34" s="27">
        <f t="shared" si="0"/>
        <v>0</v>
      </c>
      <c r="R34" s="29"/>
    </row>
    <row r="35" spans="1:18" s="30" customFormat="1" ht="30" customHeight="1">
      <c r="A35" s="24"/>
      <c r="B35" s="247" t="s">
        <v>223</v>
      </c>
      <c r="C35" s="248"/>
      <c r="D35" s="27">
        <v>0</v>
      </c>
      <c r="E35" s="27">
        <v>0</v>
      </c>
      <c r="F35" s="27">
        <v>0</v>
      </c>
      <c r="G35" s="27">
        <v>0</v>
      </c>
      <c r="H35" s="27">
        <v>0</v>
      </c>
      <c r="I35" s="27">
        <v>0</v>
      </c>
      <c r="J35" s="27">
        <v>0</v>
      </c>
      <c r="K35" s="28">
        <v>0</v>
      </c>
      <c r="L35" s="27">
        <v>0</v>
      </c>
      <c r="M35" s="28">
        <v>0</v>
      </c>
      <c r="N35" s="27">
        <v>0</v>
      </c>
      <c r="O35" s="27">
        <v>0</v>
      </c>
      <c r="P35" s="27">
        <v>0</v>
      </c>
      <c r="Q35" s="27">
        <f t="shared" si="0"/>
        <v>0</v>
      </c>
      <c r="R35" s="29"/>
    </row>
    <row r="36" spans="1:18" s="30" customFormat="1" ht="30" customHeight="1">
      <c r="A36" s="24"/>
      <c r="B36" s="247" t="s">
        <v>224</v>
      </c>
      <c r="C36" s="248"/>
      <c r="D36" s="27">
        <v>0</v>
      </c>
      <c r="E36" s="27">
        <v>0</v>
      </c>
      <c r="F36" s="27">
        <v>0</v>
      </c>
      <c r="G36" s="27">
        <v>0</v>
      </c>
      <c r="H36" s="27">
        <v>0</v>
      </c>
      <c r="I36" s="27">
        <v>0</v>
      </c>
      <c r="J36" s="27">
        <v>0</v>
      </c>
      <c r="K36" s="28">
        <v>0</v>
      </c>
      <c r="L36" s="27">
        <v>0</v>
      </c>
      <c r="M36" s="28">
        <v>0</v>
      </c>
      <c r="N36" s="27">
        <v>0</v>
      </c>
      <c r="O36" s="27">
        <v>0</v>
      </c>
      <c r="P36" s="27">
        <v>0</v>
      </c>
      <c r="Q36" s="27">
        <f t="shared" si="0"/>
        <v>0</v>
      </c>
      <c r="R36" s="29"/>
    </row>
    <row r="37" spans="1:18" s="30" customFormat="1" ht="30" customHeight="1">
      <c r="A37" s="40"/>
      <c r="B37" s="247" t="s">
        <v>225</v>
      </c>
      <c r="C37" s="248"/>
      <c r="D37" s="39">
        <v>0</v>
      </c>
      <c r="E37" s="39">
        <v>0</v>
      </c>
      <c r="F37" s="39">
        <v>0</v>
      </c>
      <c r="G37" s="39">
        <v>0</v>
      </c>
      <c r="H37" s="39">
        <v>0</v>
      </c>
      <c r="I37" s="39">
        <v>0</v>
      </c>
      <c r="J37" s="39">
        <v>0</v>
      </c>
      <c r="K37" s="41">
        <v>0</v>
      </c>
      <c r="L37" s="39">
        <v>0</v>
      </c>
      <c r="M37" s="41">
        <v>0</v>
      </c>
      <c r="N37" s="39">
        <v>0</v>
      </c>
      <c r="O37" s="39">
        <v>0</v>
      </c>
      <c r="P37" s="39">
        <v>0</v>
      </c>
      <c r="Q37" s="27">
        <f t="shared" si="0"/>
        <v>0</v>
      </c>
      <c r="R37" s="29"/>
    </row>
    <row r="38" spans="1:18" s="30" customFormat="1" ht="30" customHeight="1">
      <c r="A38" s="40"/>
      <c r="B38" s="247" t="s">
        <v>226</v>
      </c>
      <c r="C38" s="248"/>
      <c r="D38" s="39">
        <v>0</v>
      </c>
      <c r="E38" s="39">
        <v>0</v>
      </c>
      <c r="F38" s="39">
        <v>0</v>
      </c>
      <c r="G38" s="39">
        <v>0</v>
      </c>
      <c r="H38" s="39">
        <v>0</v>
      </c>
      <c r="I38" s="39">
        <v>0</v>
      </c>
      <c r="J38" s="39">
        <v>0</v>
      </c>
      <c r="K38" s="41">
        <v>0</v>
      </c>
      <c r="L38" s="39">
        <v>0</v>
      </c>
      <c r="M38" s="41">
        <v>0</v>
      </c>
      <c r="N38" s="39">
        <v>0</v>
      </c>
      <c r="O38" s="39">
        <v>0</v>
      </c>
      <c r="P38" s="39">
        <v>0</v>
      </c>
      <c r="Q38" s="27">
        <f t="shared" si="0"/>
        <v>0</v>
      </c>
      <c r="R38" s="29"/>
    </row>
    <row r="39" spans="1:18" s="30" customFormat="1" ht="30" customHeight="1">
      <c r="A39" s="40"/>
      <c r="B39" s="247" t="s">
        <v>227</v>
      </c>
      <c r="C39" s="248"/>
      <c r="D39" s="39">
        <v>0</v>
      </c>
      <c r="E39" s="39">
        <v>0</v>
      </c>
      <c r="F39" s="39">
        <v>0</v>
      </c>
      <c r="G39" s="39">
        <v>0</v>
      </c>
      <c r="H39" s="39">
        <v>0</v>
      </c>
      <c r="I39" s="39">
        <v>0</v>
      </c>
      <c r="J39" s="39">
        <v>0</v>
      </c>
      <c r="K39" s="41">
        <v>0</v>
      </c>
      <c r="L39" s="39">
        <v>-106518</v>
      </c>
      <c r="M39" s="41">
        <v>0</v>
      </c>
      <c r="N39" s="39">
        <v>0</v>
      </c>
      <c r="O39" s="39">
        <v>0</v>
      </c>
      <c r="P39" s="39">
        <v>0</v>
      </c>
      <c r="Q39" s="27">
        <f t="shared" si="0"/>
        <v>-106518</v>
      </c>
      <c r="R39" s="29"/>
    </row>
    <row r="40" spans="1:18" s="30" customFormat="1" ht="30" customHeight="1">
      <c r="A40" s="40"/>
      <c r="B40" s="247" t="s">
        <v>228</v>
      </c>
      <c r="C40" s="248"/>
      <c r="D40" s="39">
        <v>0</v>
      </c>
      <c r="E40" s="39">
        <v>0</v>
      </c>
      <c r="F40" s="42">
        <v>0</v>
      </c>
      <c r="G40" s="39">
        <v>-196577</v>
      </c>
      <c r="H40" s="39">
        <v>0</v>
      </c>
      <c r="I40" s="39">
        <v>0</v>
      </c>
      <c r="J40" s="39">
        <v>0</v>
      </c>
      <c r="K40" s="41">
        <v>0</v>
      </c>
      <c r="L40" s="41">
        <v>-721156</v>
      </c>
      <c r="M40" s="41">
        <v>-18304</v>
      </c>
      <c r="N40" s="41">
        <v>0</v>
      </c>
      <c r="O40" s="43">
        <v>0</v>
      </c>
      <c r="P40" s="39">
        <v>0</v>
      </c>
      <c r="Q40" s="27">
        <f t="shared" si="0"/>
        <v>-936037</v>
      </c>
      <c r="R40" s="29"/>
    </row>
    <row r="41" spans="1:18" s="30" customFormat="1" ht="30" customHeight="1">
      <c r="A41" s="40"/>
      <c r="B41" s="247" t="s">
        <v>229</v>
      </c>
      <c r="C41" s="248"/>
      <c r="D41" s="39">
        <v>0</v>
      </c>
      <c r="E41" s="39">
        <v>0</v>
      </c>
      <c r="F41" s="42">
        <v>0</v>
      </c>
      <c r="G41" s="39">
        <v>0</v>
      </c>
      <c r="H41" s="39">
        <v>0</v>
      </c>
      <c r="I41" s="39">
        <v>0</v>
      </c>
      <c r="J41" s="39">
        <v>0</v>
      </c>
      <c r="K41" s="41">
        <v>0</v>
      </c>
      <c r="L41" s="41">
        <v>0</v>
      </c>
      <c r="M41" s="41">
        <v>0</v>
      </c>
      <c r="N41" s="41">
        <v>0</v>
      </c>
      <c r="O41" s="43">
        <v>0</v>
      </c>
      <c r="P41" s="39">
        <v>0</v>
      </c>
      <c r="Q41" s="27">
        <f t="shared" si="0"/>
        <v>0</v>
      </c>
      <c r="R41" s="29"/>
    </row>
    <row r="42" spans="1:18" s="30" customFormat="1" ht="30" customHeight="1">
      <c r="A42" s="40"/>
      <c r="B42" s="247" t="s">
        <v>230</v>
      </c>
      <c r="C42" s="248"/>
      <c r="D42" s="39">
        <v>-5657899</v>
      </c>
      <c r="E42" s="39">
        <v>0</v>
      </c>
      <c r="F42" s="42">
        <v>-2349134</v>
      </c>
      <c r="G42" s="39">
        <v>-26078731</v>
      </c>
      <c r="H42" s="39">
        <v>-2379886</v>
      </c>
      <c r="I42" s="39">
        <v>-4696783</v>
      </c>
      <c r="J42" s="39">
        <v>0</v>
      </c>
      <c r="K42" s="41">
        <v>-3685263</v>
      </c>
      <c r="L42" s="41">
        <v>-23935015</v>
      </c>
      <c r="M42" s="41">
        <v>-11591611</v>
      </c>
      <c r="N42" s="41">
        <v>-6212719</v>
      </c>
      <c r="O42" s="43">
        <v>0</v>
      </c>
      <c r="P42" s="39">
        <v>-14777628</v>
      </c>
      <c r="Q42" s="27">
        <f t="shared" si="0"/>
        <v>-101364669</v>
      </c>
      <c r="R42" s="29"/>
    </row>
    <row r="43" spans="1:17" s="30" customFormat="1" ht="30" customHeight="1">
      <c r="A43" s="40"/>
      <c r="B43" s="247" t="s">
        <v>231</v>
      </c>
      <c r="C43" s="248"/>
      <c r="D43" s="44">
        <v>0</v>
      </c>
      <c r="E43" s="44">
        <v>0</v>
      </c>
      <c r="F43" s="42">
        <v>0</v>
      </c>
      <c r="G43" s="44">
        <v>0</v>
      </c>
      <c r="H43" s="44">
        <v>0</v>
      </c>
      <c r="I43" s="44">
        <v>0</v>
      </c>
      <c r="J43" s="44">
        <v>0</v>
      </c>
      <c r="K43" s="41">
        <v>0</v>
      </c>
      <c r="L43" s="43">
        <v>0</v>
      </c>
      <c r="M43" s="41">
        <v>0</v>
      </c>
      <c r="N43" s="41">
        <v>0</v>
      </c>
      <c r="O43" s="43">
        <v>0</v>
      </c>
      <c r="P43" s="41">
        <v>0</v>
      </c>
      <c r="Q43" s="27">
        <f t="shared" si="0"/>
        <v>0</v>
      </c>
    </row>
    <row r="44" spans="1:17" s="30" customFormat="1" ht="30" customHeight="1">
      <c r="A44" s="40"/>
      <c r="B44" s="247" t="s">
        <v>232</v>
      </c>
      <c r="C44" s="248"/>
      <c r="D44" s="44">
        <v>0</v>
      </c>
      <c r="E44" s="44">
        <v>0</v>
      </c>
      <c r="F44" s="42">
        <v>0</v>
      </c>
      <c r="G44" s="44">
        <v>0</v>
      </c>
      <c r="H44" s="44">
        <v>0</v>
      </c>
      <c r="I44" s="44">
        <v>0</v>
      </c>
      <c r="J44" s="44">
        <v>0</v>
      </c>
      <c r="K44" s="41">
        <v>0</v>
      </c>
      <c r="L44" s="43">
        <v>0</v>
      </c>
      <c r="M44" s="41">
        <v>0</v>
      </c>
      <c r="N44" s="41">
        <v>0</v>
      </c>
      <c r="O44" s="43">
        <v>0</v>
      </c>
      <c r="P44" s="41">
        <v>0</v>
      </c>
      <c r="Q44" s="27">
        <f t="shared" si="0"/>
        <v>0</v>
      </c>
    </row>
    <row r="45" spans="1:17" s="30" customFormat="1" ht="30" customHeight="1">
      <c r="A45" s="40"/>
      <c r="B45" s="247" t="s">
        <v>233</v>
      </c>
      <c r="C45" s="248"/>
      <c r="D45" s="44">
        <v>0</v>
      </c>
      <c r="E45" s="44">
        <v>0</v>
      </c>
      <c r="F45" s="42">
        <v>-3114427</v>
      </c>
      <c r="G45" s="42">
        <v>-3505570</v>
      </c>
      <c r="H45" s="44">
        <v>0</v>
      </c>
      <c r="I45" s="44">
        <v>0</v>
      </c>
      <c r="J45" s="44">
        <v>0</v>
      </c>
      <c r="K45" s="41">
        <v>0</v>
      </c>
      <c r="L45" s="41">
        <v>-1132236</v>
      </c>
      <c r="M45" s="41">
        <v>0</v>
      </c>
      <c r="N45" s="41">
        <v>0</v>
      </c>
      <c r="O45" s="43">
        <v>0</v>
      </c>
      <c r="P45" s="41">
        <v>-2513086</v>
      </c>
      <c r="Q45" s="27">
        <f t="shared" si="0"/>
        <v>-10265319</v>
      </c>
    </row>
    <row r="46" spans="1:17" s="22" customFormat="1" ht="4.5" customHeight="1">
      <c r="A46" s="31"/>
      <c r="D46" s="32"/>
      <c r="E46" s="32"/>
      <c r="F46" s="32"/>
      <c r="G46" s="32"/>
      <c r="H46" s="32"/>
      <c r="I46" s="32"/>
      <c r="J46" s="32"/>
      <c r="K46" s="32"/>
      <c r="L46" s="32"/>
      <c r="M46" s="32"/>
      <c r="N46" s="32"/>
      <c r="O46" s="32"/>
      <c r="P46" s="32"/>
      <c r="Q46" s="32"/>
    </row>
    <row r="48" spans="1:17" s="6" customFormat="1" ht="11.25">
      <c r="A48" s="45"/>
      <c r="C48" s="46" t="s">
        <v>234</v>
      </c>
      <c r="D48" s="47">
        <f>SUM(D13:D45)</f>
        <v>-1251986104</v>
      </c>
      <c r="E48" s="47">
        <f aca="true" t="shared" si="1" ref="E48:Q48">SUM(E13:E45)</f>
        <v>-33168962</v>
      </c>
      <c r="F48" s="47">
        <f t="shared" si="1"/>
        <v>-792621291</v>
      </c>
      <c r="G48" s="47">
        <f t="shared" si="1"/>
        <v>-1092212227</v>
      </c>
      <c r="H48" s="47">
        <f t="shared" si="1"/>
        <v>-26643360</v>
      </c>
      <c r="I48" s="47">
        <f t="shared" si="1"/>
        <v>-1532536955</v>
      </c>
      <c r="J48" s="47">
        <f t="shared" si="1"/>
        <v>-8569503</v>
      </c>
      <c r="K48" s="47">
        <f t="shared" si="1"/>
        <v>-299485262</v>
      </c>
      <c r="L48" s="47">
        <f t="shared" si="1"/>
        <v>-1203517027</v>
      </c>
      <c r="M48" s="47">
        <f t="shared" si="1"/>
        <v>-286790039</v>
      </c>
      <c r="N48" s="47">
        <f t="shared" si="1"/>
        <v>-501163459</v>
      </c>
      <c r="O48" s="47">
        <f>SUM(O13:O45)</f>
        <v>-755424</v>
      </c>
      <c r="P48" s="47">
        <f t="shared" si="1"/>
        <v>-660443037</v>
      </c>
      <c r="Q48" s="47">
        <f t="shared" si="1"/>
        <v>-7689892650</v>
      </c>
    </row>
    <row r="49" spans="3:17" s="6" customFormat="1" ht="11.25">
      <c r="C49" s="46" t="s">
        <v>235</v>
      </c>
      <c r="D49" s="47">
        <f aca="true" t="shared" si="2" ref="D49:Q49">D12+D48</f>
        <v>0</v>
      </c>
      <c r="E49" s="47">
        <f t="shared" si="2"/>
        <v>0</v>
      </c>
      <c r="F49" s="47">
        <f t="shared" si="2"/>
        <v>0</v>
      </c>
      <c r="G49" s="47">
        <f t="shared" si="2"/>
        <v>0</v>
      </c>
      <c r="H49" s="47">
        <f t="shared" si="2"/>
        <v>0</v>
      </c>
      <c r="I49" s="47">
        <f t="shared" si="2"/>
        <v>0</v>
      </c>
      <c r="J49" s="47">
        <f t="shared" si="2"/>
        <v>0</v>
      </c>
      <c r="K49" s="47">
        <f t="shared" si="2"/>
        <v>0</v>
      </c>
      <c r="L49" s="47">
        <f t="shared" si="2"/>
        <v>0</v>
      </c>
      <c r="M49" s="47">
        <f t="shared" si="2"/>
        <v>0</v>
      </c>
      <c r="N49" s="47">
        <f t="shared" si="2"/>
        <v>0</v>
      </c>
      <c r="O49" s="47">
        <f t="shared" si="2"/>
        <v>0</v>
      </c>
      <c r="P49" s="47">
        <f t="shared" si="2"/>
        <v>0</v>
      </c>
      <c r="Q49" s="47">
        <f t="shared" si="2"/>
        <v>0</v>
      </c>
    </row>
    <row r="50" spans="4:17" s="6" customFormat="1" ht="11.25">
      <c r="D50" s="5"/>
      <c r="E50" s="5"/>
      <c r="F50" s="5"/>
      <c r="G50" s="5"/>
      <c r="H50" s="5"/>
      <c r="I50" s="5"/>
      <c r="J50" s="5"/>
      <c r="K50" s="5"/>
      <c r="L50" s="5"/>
      <c r="M50" s="5"/>
      <c r="N50" s="5"/>
      <c r="O50" s="5"/>
      <c r="P50" s="48" t="s">
        <v>236</v>
      </c>
      <c r="Q50" s="49">
        <v>7689892650</v>
      </c>
    </row>
    <row r="51" spans="4:17" s="6" customFormat="1" ht="11.25">
      <c r="D51" s="5"/>
      <c r="E51" s="5"/>
      <c r="F51" s="5"/>
      <c r="G51" s="5"/>
      <c r="H51" s="5"/>
      <c r="I51" s="5"/>
      <c r="J51" s="5"/>
      <c r="K51" s="5"/>
      <c r="L51" s="5"/>
      <c r="M51" s="5"/>
      <c r="N51" s="5"/>
      <c r="O51" s="5"/>
      <c r="P51" s="5"/>
      <c r="Q51" s="49">
        <f>Q50+Q48</f>
        <v>0</v>
      </c>
    </row>
    <row r="53" spans="16:17" ht="15">
      <c r="P53" s="50" t="s">
        <v>237</v>
      </c>
      <c r="Q53" s="2">
        <v>1279805</v>
      </c>
    </row>
    <row r="55" spans="16:17" ht="15">
      <c r="P55" s="51" t="s">
        <v>238</v>
      </c>
      <c r="Q55" s="52">
        <f>Q50+Q53</f>
        <v>7691172455</v>
      </c>
    </row>
  </sheetData>
  <mergeCells count="34">
    <mergeCell ref="A8:C8"/>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 ref="B39:C39"/>
    <mergeCell ref="B44:C44"/>
    <mergeCell ref="B45:C45"/>
    <mergeCell ref="B40:C40"/>
    <mergeCell ref="B41:C41"/>
    <mergeCell ref="B42:C42"/>
    <mergeCell ref="B43:C43"/>
  </mergeCells>
  <printOptions/>
  <pageMargins left="0.25" right="0" top="0.75" bottom="0.5" header="0.5" footer="0.17"/>
  <pageSetup firstPageNumber="1" useFirstPageNumber="1" fitToHeight="0" fitToWidth="1" horizontalDpi="300" verticalDpi="300" orientation="landscape" paperSize="5" scale="59" r:id="rId1"/>
  <headerFooter alignWithMargins="0">
    <oddFooter>&amp;L&amp;8 06/12/02&amp;R&amp;8Attachment 2, Page &amp;P of 2</oddFooter>
  </headerFooter>
</worksheet>
</file>

<file path=xl/worksheets/sheet20.xml><?xml version="1.0" encoding="utf-8"?>
<worksheet xmlns="http://schemas.openxmlformats.org/spreadsheetml/2006/main" xmlns:r="http://schemas.openxmlformats.org/officeDocument/2006/relationships">
  <sheetPr>
    <pageSetUpPr fitToPage="1"/>
  </sheetPr>
  <dimension ref="A1:L109"/>
  <sheetViews>
    <sheetView workbookViewId="0" topLeftCell="A1">
      <selection activeCell="A1" sqref="A1"/>
    </sheetView>
  </sheetViews>
  <sheetFormatPr defaultColWidth="9.33203125" defaultRowHeight="12.75"/>
  <cols>
    <col min="1" max="1" width="10.33203125" style="146" customWidth="1"/>
    <col min="2" max="2" width="1.0078125" style="146" customWidth="1"/>
    <col min="3" max="3" width="9.33203125" style="142" customWidth="1"/>
    <col min="4" max="4" width="1.0078125" style="142" customWidth="1"/>
    <col min="5" max="5" width="9.33203125" style="142" customWidth="1"/>
    <col min="6" max="6" width="1.0078125" style="142" customWidth="1"/>
    <col min="7" max="7" width="9.33203125" style="142" customWidth="1"/>
    <col min="8" max="8" width="1.0078125" style="142" customWidth="1"/>
    <col min="9" max="9" width="9.33203125" style="142" customWidth="1"/>
    <col min="10" max="10" width="1.0078125" style="142" customWidth="1"/>
    <col min="11" max="11" width="79.5" style="143" customWidth="1"/>
    <col min="12" max="16384" width="9.33203125" style="144" customWidth="1"/>
  </cols>
  <sheetData>
    <row r="1" spans="1:2" ht="12.75">
      <c r="A1" s="141" t="s">
        <v>689</v>
      </c>
      <c r="B1" s="141"/>
    </row>
    <row r="2" spans="1:2" ht="3" customHeight="1">
      <c r="A2" s="141"/>
      <c r="B2" s="141"/>
    </row>
    <row r="3" spans="1:2" ht="12.75">
      <c r="A3" s="145" t="s">
        <v>690</v>
      </c>
      <c r="B3" s="141"/>
    </row>
    <row r="4" spans="1:2" ht="12.75">
      <c r="A4" s="145"/>
      <c r="B4" s="141"/>
    </row>
    <row r="5" ht="12.75"/>
    <row r="6" spans="1:11" s="150" customFormat="1" ht="25.5">
      <c r="A6" s="147" t="s">
        <v>691</v>
      </c>
      <c r="B6" s="148"/>
      <c r="C6" s="149" t="s">
        <v>692</v>
      </c>
      <c r="E6" s="149" t="s">
        <v>693</v>
      </c>
      <c r="G6" s="149" t="s">
        <v>694</v>
      </c>
      <c r="I6" s="149" t="s">
        <v>695</v>
      </c>
      <c r="K6" s="151" t="s">
        <v>696</v>
      </c>
    </row>
    <row r="7" spans="1:11" ht="12.75">
      <c r="A7" s="146">
        <v>37071</v>
      </c>
      <c r="C7" s="152" t="s">
        <v>697</v>
      </c>
      <c r="E7" s="152" t="s">
        <v>698</v>
      </c>
      <c r="G7" s="142">
        <v>130030</v>
      </c>
      <c r="I7" s="152">
        <v>160613</v>
      </c>
      <c r="K7" s="153" t="s">
        <v>699</v>
      </c>
    </row>
    <row r="8" spans="1:11" ht="12.75">
      <c r="A8" s="146">
        <v>37071</v>
      </c>
      <c r="C8" s="152" t="s">
        <v>697</v>
      </c>
      <c r="E8" s="152" t="s">
        <v>700</v>
      </c>
      <c r="G8" s="142">
        <v>110040</v>
      </c>
      <c r="I8" s="152">
        <v>140613</v>
      </c>
      <c r="K8" s="153" t="s">
        <v>699</v>
      </c>
    </row>
    <row r="9" ht="12.75">
      <c r="K9" s="153"/>
    </row>
    <row r="10" spans="1:11" ht="12.75" customHeight="1">
      <c r="A10" s="146">
        <v>37071</v>
      </c>
      <c r="C10" s="152" t="s">
        <v>697</v>
      </c>
      <c r="E10" s="152" t="s">
        <v>698</v>
      </c>
      <c r="G10" s="142">
        <v>130030</v>
      </c>
      <c r="I10" s="152">
        <v>160623</v>
      </c>
      <c r="K10" s="153" t="s">
        <v>701</v>
      </c>
    </row>
    <row r="11" spans="1:11" ht="12.75" customHeight="1">
      <c r="A11" s="146">
        <v>37071</v>
      </c>
      <c r="C11" s="152" t="s">
        <v>697</v>
      </c>
      <c r="E11" s="152" t="s">
        <v>700</v>
      </c>
      <c r="G11" s="142">
        <v>110040</v>
      </c>
      <c r="I11" s="152">
        <v>140623</v>
      </c>
      <c r="K11" s="153" t="s">
        <v>701</v>
      </c>
    </row>
    <row r="13" spans="1:11" ht="25.5">
      <c r="A13" s="146">
        <v>37071</v>
      </c>
      <c r="C13" s="152" t="s">
        <v>702</v>
      </c>
      <c r="E13" s="152" t="s">
        <v>698</v>
      </c>
      <c r="G13" s="142">
        <v>130112</v>
      </c>
      <c r="I13" s="152">
        <v>164130</v>
      </c>
      <c r="K13" s="154" t="s">
        <v>703</v>
      </c>
    </row>
    <row r="14" spans="1:11" ht="25.5">
      <c r="A14" s="146">
        <v>37071</v>
      </c>
      <c r="C14" s="152" t="s">
        <v>702</v>
      </c>
      <c r="E14" s="152" t="s">
        <v>704</v>
      </c>
      <c r="G14" s="142">
        <v>100110</v>
      </c>
      <c r="I14" s="152">
        <v>104130</v>
      </c>
      <c r="K14" s="154" t="s">
        <v>703</v>
      </c>
    </row>
    <row r="15" spans="1:11" ht="25.5">
      <c r="A15" s="146">
        <v>37071</v>
      </c>
      <c r="C15" s="152" t="s">
        <v>702</v>
      </c>
      <c r="E15" s="152" t="s">
        <v>705</v>
      </c>
      <c r="G15" s="142">
        <v>101110</v>
      </c>
      <c r="I15" s="152">
        <v>114130</v>
      </c>
      <c r="K15" s="154" t="s">
        <v>703</v>
      </c>
    </row>
    <row r="16" spans="1:11" ht="25.5">
      <c r="A16" s="146">
        <v>37071</v>
      </c>
      <c r="C16" s="152" t="s">
        <v>702</v>
      </c>
      <c r="E16" s="152" t="s">
        <v>706</v>
      </c>
      <c r="G16" s="142">
        <v>103110</v>
      </c>
      <c r="I16" s="152">
        <v>134130</v>
      </c>
      <c r="K16" s="154" t="s">
        <v>703</v>
      </c>
    </row>
    <row r="17" spans="1:11" ht="25.5">
      <c r="A17" s="146">
        <v>37071</v>
      </c>
      <c r="C17" s="152" t="s">
        <v>702</v>
      </c>
      <c r="E17" s="152" t="s">
        <v>700</v>
      </c>
      <c r="G17" s="142">
        <v>110110</v>
      </c>
      <c r="I17" s="152">
        <v>144130</v>
      </c>
      <c r="K17" s="154" t="s">
        <v>703</v>
      </c>
    </row>
    <row r="18" spans="1:11" ht="25.5">
      <c r="A18" s="146">
        <v>37071</v>
      </c>
      <c r="C18" s="152" t="s">
        <v>702</v>
      </c>
      <c r="E18" s="152" t="s">
        <v>707</v>
      </c>
      <c r="G18" s="142">
        <v>120110</v>
      </c>
      <c r="I18" s="152">
        <v>154130</v>
      </c>
      <c r="K18" s="154" t="s">
        <v>703</v>
      </c>
    </row>
    <row r="19" spans="1:11" ht="25.5">
      <c r="A19" s="146">
        <v>37071</v>
      </c>
      <c r="C19" s="152" t="s">
        <v>702</v>
      </c>
      <c r="E19" s="152" t="s">
        <v>708</v>
      </c>
      <c r="G19" s="142">
        <v>120110</v>
      </c>
      <c r="I19" s="152">
        <v>184130</v>
      </c>
      <c r="K19" s="154" t="s">
        <v>703</v>
      </c>
    </row>
    <row r="20" spans="1:11" ht="25.5">
      <c r="A20" s="146">
        <v>37071</v>
      </c>
      <c r="C20" s="152" t="s">
        <v>702</v>
      </c>
      <c r="E20" s="152">
        <v>415</v>
      </c>
      <c r="G20" s="142">
        <v>171100</v>
      </c>
      <c r="I20" s="152">
        <v>594130</v>
      </c>
      <c r="K20" s="154" t="s">
        <v>703</v>
      </c>
    </row>
    <row r="22" spans="1:11" ht="25.5">
      <c r="A22" s="146">
        <v>37071</v>
      </c>
      <c r="C22" s="152" t="s">
        <v>702</v>
      </c>
      <c r="E22" s="152" t="s">
        <v>698</v>
      </c>
      <c r="G22" s="142">
        <v>130112</v>
      </c>
      <c r="I22" s="152">
        <v>164140</v>
      </c>
      <c r="K22" s="154" t="s">
        <v>709</v>
      </c>
    </row>
    <row r="23" spans="1:11" ht="25.5">
      <c r="A23" s="146">
        <v>37071</v>
      </c>
      <c r="C23" s="152" t="s">
        <v>702</v>
      </c>
      <c r="E23" s="152" t="s">
        <v>704</v>
      </c>
      <c r="G23" s="142">
        <v>100110</v>
      </c>
      <c r="I23" s="152">
        <v>104140</v>
      </c>
      <c r="K23" s="154" t="s">
        <v>709</v>
      </c>
    </row>
    <row r="24" spans="1:11" ht="25.5">
      <c r="A24" s="146">
        <v>37071</v>
      </c>
      <c r="C24" s="152" t="s">
        <v>702</v>
      </c>
      <c r="E24" s="152" t="s">
        <v>705</v>
      </c>
      <c r="G24" s="142">
        <v>101110</v>
      </c>
      <c r="I24" s="152">
        <v>114140</v>
      </c>
      <c r="K24" s="154" t="s">
        <v>709</v>
      </c>
    </row>
    <row r="25" spans="1:11" ht="25.5">
      <c r="A25" s="146">
        <v>37071</v>
      </c>
      <c r="C25" s="152" t="s">
        <v>702</v>
      </c>
      <c r="E25" s="152" t="s">
        <v>706</v>
      </c>
      <c r="G25" s="142">
        <v>103110</v>
      </c>
      <c r="I25" s="152">
        <v>134140</v>
      </c>
      <c r="K25" s="154" t="s">
        <v>709</v>
      </c>
    </row>
    <row r="26" spans="1:11" ht="25.5">
      <c r="A26" s="146">
        <v>37071</v>
      </c>
      <c r="C26" s="152" t="s">
        <v>702</v>
      </c>
      <c r="E26" s="152" t="s">
        <v>700</v>
      </c>
      <c r="G26" s="142">
        <v>110110</v>
      </c>
      <c r="I26" s="152">
        <v>144140</v>
      </c>
      <c r="K26" s="154" t="s">
        <v>709</v>
      </c>
    </row>
    <row r="27" spans="1:11" ht="25.5">
      <c r="A27" s="146">
        <v>37071</v>
      </c>
      <c r="C27" s="152" t="s">
        <v>702</v>
      </c>
      <c r="E27" s="152" t="s">
        <v>707</v>
      </c>
      <c r="G27" s="142">
        <v>120110</v>
      </c>
      <c r="I27" s="152">
        <v>154140</v>
      </c>
      <c r="K27" s="154" t="s">
        <v>709</v>
      </c>
    </row>
    <row r="28" spans="1:11" ht="25.5">
      <c r="A28" s="146">
        <v>37071</v>
      </c>
      <c r="C28" s="152" t="s">
        <v>702</v>
      </c>
      <c r="E28" s="152" t="s">
        <v>708</v>
      </c>
      <c r="G28" s="142">
        <v>120110</v>
      </c>
      <c r="I28" s="152">
        <v>184140</v>
      </c>
      <c r="K28" s="154" t="s">
        <v>709</v>
      </c>
    </row>
    <row r="29" spans="1:11" ht="25.5">
      <c r="A29" s="146">
        <v>37071</v>
      </c>
      <c r="C29" s="152" t="s">
        <v>702</v>
      </c>
      <c r="E29" s="152">
        <v>415</v>
      </c>
      <c r="G29" s="142">
        <v>171100</v>
      </c>
      <c r="I29" s="152">
        <v>594140</v>
      </c>
      <c r="K29" s="154" t="s">
        <v>709</v>
      </c>
    </row>
    <row r="31" spans="1:11" ht="12.75">
      <c r="A31" s="146">
        <v>37151</v>
      </c>
      <c r="C31" s="152" t="s">
        <v>710</v>
      </c>
      <c r="E31" s="152" t="s">
        <v>704</v>
      </c>
      <c r="G31" s="142">
        <v>100021</v>
      </c>
      <c r="I31" s="152">
        <v>100400</v>
      </c>
      <c r="K31" s="143" t="s">
        <v>711</v>
      </c>
    </row>
    <row r="32" spans="1:11" ht="12.75">
      <c r="A32" s="146">
        <v>37151</v>
      </c>
      <c r="C32" s="152" t="s">
        <v>710</v>
      </c>
      <c r="E32" s="152" t="s">
        <v>705</v>
      </c>
      <c r="G32" s="142">
        <v>101031</v>
      </c>
      <c r="I32" s="152">
        <v>110400</v>
      </c>
      <c r="K32" s="143" t="s">
        <v>711</v>
      </c>
    </row>
    <row r="33" spans="1:11" ht="12.75">
      <c r="A33" s="146">
        <v>37151</v>
      </c>
      <c r="C33" s="152" t="s">
        <v>710</v>
      </c>
      <c r="E33" s="152" t="s">
        <v>706</v>
      </c>
      <c r="G33" s="142">
        <v>103020</v>
      </c>
      <c r="I33" s="152">
        <v>130400</v>
      </c>
      <c r="K33" s="143" t="s">
        <v>711</v>
      </c>
    </row>
    <row r="34" spans="1:11" ht="12.75">
      <c r="A34" s="146">
        <v>37151</v>
      </c>
      <c r="C34" s="152" t="s">
        <v>710</v>
      </c>
      <c r="E34" s="152" t="s">
        <v>700</v>
      </c>
      <c r="G34" s="142">
        <v>110021</v>
      </c>
      <c r="I34" s="152">
        <v>140400</v>
      </c>
      <c r="K34" s="143" t="s">
        <v>711</v>
      </c>
    </row>
    <row r="36" spans="1:11" ht="12.75">
      <c r="A36" s="146">
        <v>37151</v>
      </c>
      <c r="C36" s="152" t="s">
        <v>710</v>
      </c>
      <c r="E36" s="152" t="s">
        <v>704</v>
      </c>
      <c r="G36" s="142">
        <v>100021</v>
      </c>
      <c r="I36" s="152">
        <v>101700</v>
      </c>
      <c r="K36" s="143" t="s">
        <v>712</v>
      </c>
    </row>
    <row r="37" spans="1:11" ht="12.75">
      <c r="A37" s="146">
        <v>37151</v>
      </c>
      <c r="C37" s="152" t="s">
        <v>710</v>
      </c>
      <c r="E37" s="152" t="s">
        <v>705</v>
      </c>
      <c r="G37" s="142">
        <v>101031</v>
      </c>
      <c r="I37" s="152">
        <v>111700</v>
      </c>
      <c r="K37" s="143" t="s">
        <v>712</v>
      </c>
    </row>
    <row r="38" spans="1:11" ht="12.75">
      <c r="A38" s="146">
        <v>37151</v>
      </c>
      <c r="C38" s="152" t="s">
        <v>710</v>
      </c>
      <c r="E38" s="152" t="s">
        <v>706</v>
      </c>
      <c r="G38" s="142">
        <v>103020</v>
      </c>
      <c r="I38" s="152">
        <v>131700</v>
      </c>
      <c r="K38" s="143" t="s">
        <v>712</v>
      </c>
    </row>
    <row r="39" spans="1:11" ht="12.75">
      <c r="A39" s="146">
        <v>37151</v>
      </c>
      <c r="C39" s="152" t="s">
        <v>710</v>
      </c>
      <c r="E39" s="152" t="s">
        <v>700</v>
      </c>
      <c r="G39" s="142">
        <v>110021</v>
      </c>
      <c r="I39" s="152">
        <v>141700</v>
      </c>
      <c r="K39" s="143" t="s">
        <v>712</v>
      </c>
    </row>
    <row r="41" spans="1:11" ht="12.75">
      <c r="A41" s="146">
        <v>37151</v>
      </c>
      <c r="C41" s="152" t="s">
        <v>710</v>
      </c>
      <c r="E41" s="152" t="s">
        <v>704</v>
      </c>
      <c r="G41" s="142">
        <v>100110</v>
      </c>
      <c r="I41" s="152">
        <v>104400</v>
      </c>
      <c r="K41" s="143" t="s">
        <v>713</v>
      </c>
    </row>
    <row r="42" spans="1:11" ht="12.75">
      <c r="A42" s="146">
        <v>37151</v>
      </c>
      <c r="C42" s="152" t="s">
        <v>710</v>
      </c>
      <c r="E42" s="152" t="s">
        <v>705</v>
      </c>
      <c r="G42" s="142">
        <v>101110</v>
      </c>
      <c r="I42" s="152">
        <v>114400</v>
      </c>
      <c r="K42" s="143" t="s">
        <v>713</v>
      </c>
    </row>
    <row r="43" spans="1:11" ht="12.75">
      <c r="A43" s="146">
        <v>37151</v>
      </c>
      <c r="C43" s="152" t="s">
        <v>710</v>
      </c>
      <c r="E43" s="152" t="s">
        <v>706</v>
      </c>
      <c r="G43" s="142">
        <v>103110</v>
      </c>
      <c r="I43" s="152">
        <v>134400</v>
      </c>
      <c r="K43" s="143" t="s">
        <v>713</v>
      </c>
    </row>
    <row r="44" spans="1:11" ht="12.75">
      <c r="A44" s="146">
        <v>37151</v>
      </c>
      <c r="C44" s="152" t="s">
        <v>710</v>
      </c>
      <c r="E44" s="152" t="s">
        <v>700</v>
      </c>
      <c r="G44" s="142">
        <v>110110</v>
      </c>
      <c r="I44" s="152">
        <v>144400</v>
      </c>
      <c r="K44" s="143" t="s">
        <v>713</v>
      </c>
    </row>
    <row r="46" spans="1:11" ht="12.75">
      <c r="A46" s="146">
        <v>37225</v>
      </c>
      <c r="C46" s="152" t="s">
        <v>697</v>
      </c>
      <c r="E46" s="152" t="s">
        <v>705</v>
      </c>
      <c r="G46" s="142" t="s">
        <v>714</v>
      </c>
      <c r="I46" s="152">
        <v>114770</v>
      </c>
      <c r="K46" s="155" t="s">
        <v>715</v>
      </c>
    </row>
    <row r="48" spans="1:11" ht="12.75">
      <c r="A48" s="146">
        <v>37251</v>
      </c>
      <c r="C48" s="152" t="s">
        <v>710</v>
      </c>
      <c r="E48" s="152" t="s">
        <v>707</v>
      </c>
      <c r="G48" s="142">
        <v>120130</v>
      </c>
      <c r="I48" s="152">
        <v>159200</v>
      </c>
      <c r="K48" s="155" t="s">
        <v>411</v>
      </c>
    </row>
    <row r="50" spans="1:11" ht="25.5">
      <c r="A50" s="146">
        <v>37286</v>
      </c>
      <c r="C50" s="152" t="s">
        <v>702</v>
      </c>
      <c r="E50" s="152" t="s">
        <v>698</v>
      </c>
      <c r="G50" s="142">
        <v>130021</v>
      </c>
      <c r="I50" s="152">
        <v>160515</v>
      </c>
      <c r="K50" s="156" t="s">
        <v>412</v>
      </c>
    </row>
    <row r="51" spans="1:11" ht="25.5">
      <c r="A51" s="146">
        <v>37286</v>
      </c>
      <c r="C51" s="152" t="s">
        <v>702</v>
      </c>
      <c r="E51" s="152" t="s">
        <v>704</v>
      </c>
      <c r="G51" s="142">
        <v>100030</v>
      </c>
      <c r="I51" s="152">
        <v>100511</v>
      </c>
      <c r="K51" s="156" t="s">
        <v>412</v>
      </c>
    </row>
    <row r="52" ht="12.75">
      <c r="K52" s="155"/>
    </row>
    <row r="53" spans="1:11" ht="38.25">
      <c r="A53" s="157" t="s">
        <v>413</v>
      </c>
      <c r="B53" s="157"/>
      <c r="C53" s="152" t="s">
        <v>697</v>
      </c>
      <c r="E53" s="152" t="s">
        <v>698</v>
      </c>
      <c r="G53" s="142">
        <v>130021</v>
      </c>
      <c r="I53" s="152">
        <v>160516</v>
      </c>
      <c r="K53" s="158" t="s">
        <v>414</v>
      </c>
    </row>
    <row r="55" spans="1:11" ht="12.75">
      <c r="A55" s="146">
        <v>37286</v>
      </c>
      <c r="C55" s="152" t="s">
        <v>710</v>
      </c>
      <c r="E55" s="152" t="s">
        <v>704</v>
      </c>
      <c r="G55" s="142">
        <v>100030</v>
      </c>
      <c r="I55" s="152">
        <v>100611</v>
      </c>
      <c r="K55" s="155" t="s">
        <v>415</v>
      </c>
    </row>
    <row r="56" spans="1:11" ht="12.75">
      <c r="A56" s="146">
        <v>37286</v>
      </c>
      <c r="C56" s="152" t="s">
        <v>710</v>
      </c>
      <c r="E56" s="152" t="s">
        <v>705</v>
      </c>
      <c r="G56" s="142">
        <v>101020</v>
      </c>
      <c r="I56" s="152">
        <v>110611</v>
      </c>
      <c r="K56" s="155" t="s">
        <v>415</v>
      </c>
    </row>
    <row r="57" spans="1:11" ht="12.75">
      <c r="A57" s="146">
        <v>37286</v>
      </c>
      <c r="C57" s="152" t="s">
        <v>710</v>
      </c>
      <c r="E57" s="152" t="s">
        <v>707</v>
      </c>
      <c r="G57" s="142">
        <v>120020</v>
      </c>
      <c r="I57" s="152">
        <v>150611</v>
      </c>
      <c r="K57" s="155" t="s">
        <v>415</v>
      </c>
    </row>
    <row r="58" ht="12.75">
      <c r="K58" s="155"/>
    </row>
    <row r="59" spans="1:11" ht="12.75">
      <c r="A59" s="146">
        <v>37286</v>
      </c>
      <c r="C59" s="152" t="s">
        <v>710</v>
      </c>
      <c r="E59" s="152" t="s">
        <v>704</v>
      </c>
      <c r="G59" s="142" t="s">
        <v>714</v>
      </c>
      <c r="I59" s="152">
        <v>100612</v>
      </c>
      <c r="K59" s="155" t="s">
        <v>416</v>
      </c>
    </row>
    <row r="60" spans="1:11" ht="12.75">
      <c r="A60" s="146">
        <v>37286</v>
      </c>
      <c r="C60" s="152" t="s">
        <v>710</v>
      </c>
      <c r="E60" s="152" t="s">
        <v>705</v>
      </c>
      <c r="G60" s="142" t="s">
        <v>714</v>
      </c>
      <c r="I60" s="152">
        <v>110612</v>
      </c>
      <c r="K60" s="155" t="s">
        <v>416</v>
      </c>
    </row>
    <row r="61" spans="1:11" ht="12.75">
      <c r="A61" s="146">
        <v>37286</v>
      </c>
      <c r="C61" s="152" t="s">
        <v>710</v>
      </c>
      <c r="E61" s="152" t="s">
        <v>707</v>
      </c>
      <c r="G61" s="142" t="s">
        <v>714</v>
      </c>
      <c r="I61" s="152">
        <v>150612</v>
      </c>
      <c r="K61" s="155" t="s">
        <v>416</v>
      </c>
    </row>
    <row r="62" ht="12.75">
      <c r="K62" s="144"/>
    </row>
    <row r="63" spans="1:11" ht="12.75">
      <c r="A63" s="146">
        <v>37286</v>
      </c>
      <c r="C63" s="152" t="s">
        <v>710</v>
      </c>
      <c r="E63" s="152" t="s">
        <v>704</v>
      </c>
      <c r="G63" s="142">
        <v>100030</v>
      </c>
      <c r="I63" s="152">
        <v>100621</v>
      </c>
      <c r="K63" s="155" t="s">
        <v>417</v>
      </c>
    </row>
    <row r="64" spans="1:11" ht="12.75">
      <c r="A64" s="146">
        <v>37286</v>
      </c>
      <c r="C64" s="152" t="s">
        <v>710</v>
      </c>
      <c r="E64" s="152" t="s">
        <v>705</v>
      </c>
      <c r="G64" s="142">
        <v>101020</v>
      </c>
      <c r="I64" s="152">
        <v>110621</v>
      </c>
      <c r="K64" s="155" t="s">
        <v>417</v>
      </c>
    </row>
    <row r="65" spans="1:11" ht="12.75">
      <c r="A65" s="146">
        <v>37286</v>
      </c>
      <c r="C65" s="152" t="s">
        <v>710</v>
      </c>
      <c r="E65" s="152" t="s">
        <v>707</v>
      </c>
      <c r="G65" s="142">
        <v>120030</v>
      </c>
      <c r="I65" s="152">
        <v>150621</v>
      </c>
      <c r="K65" s="155" t="s">
        <v>417</v>
      </c>
    </row>
    <row r="67" spans="1:11" ht="12.75">
      <c r="A67" s="146">
        <v>37286</v>
      </c>
      <c r="C67" s="152" t="s">
        <v>710</v>
      </c>
      <c r="E67" s="152" t="s">
        <v>704</v>
      </c>
      <c r="G67" s="142" t="s">
        <v>714</v>
      </c>
      <c r="I67" s="152">
        <v>100622</v>
      </c>
      <c r="K67" s="155" t="s">
        <v>418</v>
      </c>
    </row>
    <row r="68" spans="1:11" ht="12.75">
      <c r="A68" s="146">
        <v>37286</v>
      </c>
      <c r="C68" s="152" t="s">
        <v>710</v>
      </c>
      <c r="E68" s="152" t="s">
        <v>705</v>
      </c>
      <c r="G68" s="142" t="s">
        <v>714</v>
      </c>
      <c r="I68" s="152">
        <v>110622</v>
      </c>
      <c r="K68" s="155" t="s">
        <v>418</v>
      </c>
    </row>
    <row r="69" spans="1:11" ht="12.75">
      <c r="A69" s="146">
        <v>37286</v>
      </c>
      <c r="C69" s="152" t="s">
        <v>710</v>
      </c>
      <c r="E69" s="152" t="s">
        <v>707</v>
      </c>
      <c r="G69" s="142" t="s">
        <v>714</v>
      </c>
      <c r="I69" s="152">
        <v>150622</v>
      </c>
      <c r="K69" s="155" t="s">
        <v>418</v>
      </c>
    </row>
    <row r="71" spans="1:11" ht="12.75">
      <c r="A71" s="146">
        <v>37286</v>
      </c>
      <c r="C71" s="152" t="s">
        <v>697</v>
      </c>
      <c r="E71" s="152" t="s">
        <v>698</v>
      </c>
      <c r="G71" s="142">
        <v>130030</v>
      </c>
      <c r="I71" s="152">
        <v>161310</v>
      </c>
      <c r="K71" s="155" t="s">
        <v>419</v>
      </c>
    </row>
    <row r="72" spans="1:11" ht="12.75">
      <c r="A72" s="146">
        <v>37286</v>
      </c>
      <c r="C72" s="152" t="s">
        <v>697</v>
      </c>
      <c r="E72" s="152" t="s">
        <v>698</v>
      </c>
      <c r="G72" s="142" t="s">
        <v>714</v>
      </c>
      <c r="I72" s="159" t="s">
        <v>420</v>
      </c>
      <c r="K72" s="155" t="s">
        <v>421</v>
      </c>
    </row>
    <row r="73" spans="1:11" ht="12.75">
      <c r="A73" s="146">
        <v>37286</v>
      </c>
      <c r="C73" s="152" t="s">
        <v>697</v>
      </c>
      <c r="E73" s="152" t="s">
        <v>698</v>
      </c>
      <c r="G73" s="142">
        <v>130030</v>
      </c>
      <c r="I73" s="159" t="s">
        <v>422</v>
      </c>
      <c r="K73" s="155" t="s">
        <v>423</v>
      </c>
    </row>
    <row r="75" spans="1:11" ht="12.75">
      <c r="A75" s="146">
        <v>37286</v>
      </c>
      <c r="C75" s="152" t="s">
        <v>710</v>
      </c>
      <c r="E75" s="152" t="s">
        <v>705</v>
      </c>
      <c r="G75" s="142">
        <v>101020</v>
      </c>
      <c r="I75" s="159" t="s">
        <v>424</v>
      </c>
      <c r="K75" s="155" t="s">
        <v>419</v>
      </c>
    </row>
    <row r="76" spans="1:11" ht="12.75">
      <c r="A76" s="146">
        <v>37286</v>
      </c>
      <c r="C76" s="152" t="s">
        <v>710</v>
      </c>
      <c r="E76" s="152" t="s">
        <v>705</v>
      </c>
      <c r="G76" s="142">
        <v>101020</v>
      </c>
      <c r="I76" s="159" t="s">
        <v>425</v>
      </c>
      <c r="K76" s="155" t="s">
        <v>421</v>
      </c>
    </row>
    <row r="77" spans="1:11" ht="12.75">
      <c r="A77" s="146">
        <v>37286</v>
      </c>
      <c r="C77" s="152" t="s">
        <v>710</v>
      </c>
      <c r="E77" s="152" t="s">
        <v>705</v>
      </c>
      <c r="G77" s="142">
        <v>101020</v>
      </c>
      <c r="I77" s="159" t="s">
        <v>426</v>
      </c>
      <c r="K77" s="155" t="s">
        <v>423</v>
      </c>
    </row>
    <row r="79" spans="1:11" ht="12.75">
      <c r="A79" s="146">
        <v>37286</v>
      </c>
      <c r="C79" s="152" t="s">
        <v>710</v>
      </c>
      <c r="E79" s="152" t="s">
        <v>704</v>
      </c>
      <c r="G79" s="142">
        <v>100030</v>
      </c>
      <c r="I79" s="159" t="s">
        <v>427</v>
      </c>
      <c r="K79" s="155" t="s">
        <v>428</v>
      </c>
    </row>
    <row r="80" spans="1:11" ht="12.75">
      <c r="A80" s="146">
        <v>37286</v>
      </c>
      <c r="C80" s="152" t="s">
        <v>710</v>
      </c>
      <c r="E80" s="152" t="s">
        <v>704</v>
      </c>
      <c r="G80" s="142" t="s">
        <v>714</v>
      </c>
      <c r="I80" s="159" t="s">
        <v>429</v>
      </c>
      <c r="K80" s="155" t="s">
        <v>430</v>
      </c>
    </row>
    <row r="81" spans="1:11" ht="12.75">
      <c r="A81" s="146">
        <v>37286</v>
      </c>
      <c r="C81" s="152" t="s">
        <v>710</v>
      </c>
      <c r="E81" s="152" t="s">
        <v>704</v>
      </c>
      <c r="G81" s="142">
        <v>100030</v>
      </c>
      <c r="I81" s="159" t="s">
        <v>431</v>
      </c>
      <c r="K81" s="155" t="s">
        <v>432</v>
      </c>
    </row>
    <row r="83" spans="1:11" ht="12.75">
      <c r="A83" s="146">
        <v>37286</v>
      </c>
      <c r="C83" s="152" t="s">
        <v>710</v>
      </c>
      <c r="E83" s="152" t="s">
        <v>705</v>
      </c>
      <c r="G83" s="142">
        <v>101020</v>
      </c>
      <c r="I83" s="159" t="s">
        <v>433</v>
      </c>
      <c r="K83" s="155" t="s">
        <v>428</v>
      </c>
    </row>
    <row r="84" spans="1:11" ht="12.75">
      <c r="A84" s="146">
        <v>37286</v>
      </c>
      <c r="C84" s="152" t="s">
        <v>710</v>
      </c>
      <c r="E84" s="152" t="s">
        <v>705</v>
      </c>
      <c r="G84" s="142" t="s">
        <v>714</v>
      </c>
      <c r="I84" s="159" t="s">
        <v>434</v>
      </c>
      <c r="K84" s="155" t="s">
        <v>430</v>
      </c>
    </row>
    <row r="85" spans="1:11" ht="12.75">
      <c r="A85" s="146">
        <v>37286</v>
      </c>
      <c r="C85" s="152" t="s">
        <v>710</v>
      </c>
      <c r="E85" s="152" t="s">
        <v>705</v>
      </c>
      <c r="G85" s="142">
        <v>101020</v>
      </c>
      <c r="I85" s="159" t="s">
        <v>435</v>
      </c>
      <c r="K85" s="155" t="s">
        <v>432</v>
      </c>
    </row>
    <row r="87" spans="1:11" ht="12.75">
      <c r="A87" s="146">
        <v>37286</v>
      </c>
      <c r="C87" s="152" t="s">
        <v>710</v>
      </c>
      <c r="E87" s="152" t="s">
        <v>698</v>
      </c>
      <c r="G87" s="142">
        <v>130112</v>
      </c>
      <c r="I87" s="152">
        <v>164730</v>
      </c>
      <c r="K87" s="143" t="s">
        <v>436</v>
      </c>
    </row>
    <row r="89" spans="1:12" ht="12.75">
      <c r="A89" s="146">
        <v>37286</v>
      </c>
      <c r="C89" s="152" t="s">
        <v>697</v>
      </c>
      <c r="E89" s="152" t="s">
        <v>698</v>
      </c>
      <c r="G89" s="142">
        <v>130112</v>
      </c>
      <c r="I89" s="159" t="s">
        <v>437</v>
      </c>
      <c r="K89" s="155" t="s">
        <v>438</v>
      </c>
      <c r="L89" s="155"/>
    </row>
    <row r="90" spans="1:12" ht="12.75">
      <c r="A90" s="146">
        <v>37286</v>
      </c>
      <c r="C90" s="152" t="s">
        <v>697</v>
      </c>
      <c r="E90" s="152" t="s">
        <v>698</v>
      </c>
      <c r="G90" s="142">
        <v>130112</v>
      </c>
      <c r="I90" s="159" t="s">
        <v>439</v>
      </c>
      <c r="K90" s="155" t="s">
        <v>440</v>
      </c>
      <c r="L90" s="155"/>
    </row>
    <row r="91" spans="1:12" ht="12.75">
      <c r="A91" s="146">
        <v>37286</v>
      </c>
      <c r="C91" s="152" t="s">
        <v>697</v>
      </c>
      <c r="E91" s="152" t="s">
        <v>698</v>
      </c>
      <c r="G91" s="142">
        <v>130112</v>
      </c>
      <c r="I91" s="159" t="s">
        <v>441</v>
      </c>
      <c r="K91" s="155" t="s">
        <v>442</v>
      </c>
      <c r="L91" s="155"/>
    </row>
    <row r="92" spans="1:12" ht="12.75">
      <c r="A92" s="146">
        <v>37286</v>
      </c>
      <c r="C92" s="152" t="s">
        <v>697</v>
      </c>
      <c r="E92" s="152" t="s">
        <v>698</v>
      </c>
      <c r="G92" s="142">
        <v>130112</v>
      </c>
      <c r="I92" s="159" t="s">
        <v>443</v>
      </c>
      <c r="K92" s="155" t="s">
        <v>444</v>
      </c>
      <c r="L92" s="155"/>
    </row>
    <row r="94" spans="1:11" ht="12.75">
      <c r="A94" s="146">
        <v>37286</v>
      </c>
      <c r="C94" s="152" t="s">
        <v>697</v>
      </c>
      <c r="E94" s="152" t="s">
        <v>700</v>
      </c>
      <c r="G94" s="142">
        <v>110130</v>
      </c>
      <c r="I94" s="152">
        <v>145300</v>
      </c>
      <c r="K94" s="155" t="s">
        <v>445</v>
      </c>
    </row>
    <row r="96" spans="1:11" ht="12.75">
      <c r="A96" s="146">
        <v>37286</v>
      </c>
      <c r="C96" s="152" t="s">
        <v>710</v>
      </c>
      <c r="E96" s="152" t="s">
        <v>698</v>
      </c>
      <c r="G96" s="142">
        <v>130112</v>
      </c>
      <c r="I96" s="152">
        <v>165200</v>
      </c>
      <c r="K96" s="143" t="s">
        <v>446</v>
      </c>
    </row>
    <row r="98" spans="1:12" ht="12.75">
      <c r="A98" s="146">
        <v>37286</v>
      </c>
      <c r="C98" s="152" t="s">
        <v>697</v>
      </c>
      <c r="E98" s="152" t="s">
        <v>698</v>
      </c>
      <c r="G98" s="142">
        <v>130112</v>
      </c>
      <c r="I98" s="159" t="s">
        <v>447</v>
      </c>
      <c r="K98" s="155" t="s">
        <v>448</v>
      </c>
      <c r="L98" s="155"/>
    </row>
    <row r="99" spans="1:12" ht="12.75">
      <c r="A99" s="146">
        <v>37286</v>
      </c>
      <c r="C99" s="152" t="s">
        <v>697</v>
      </c>
      <c r="E99" s="152" t="s">
        <v>698</v>
      </c>
      <c r="G99" s="142">
        <v>130112</v>
      </c>
      <c r="I99" s="159" t="s">
        <v>449</v>
      </c>
      <c r="K99" s="155" t="s">
        <v>450</v>
      </c>
      <c r="L99" s="155"/>
    </row>
    <row r="100" spans="1:12" ht="12.75">
      <c r="A100" s="146">
        <v>37286</v>
      </c>
      <c r="C100" s="152" t="s">
        <v>697</v>
      </c>
      <c r="E100" s="152" t="s">
        <v>698</v>
      </c>
      <c r="G100" s="142">
        <v>130112</v>
      </c>
      <c r="I100" s="159" t="s">
        <v>451</v>
      </c>
      <c r="K100" s="155" t="s">
        <v>452</v>
      </c>
      <c r="L100" s="155"/>
    </row>
    <row r="101" spans="1:12" ht="12.75">
      <c r="A101" s="146">
        <v>37286</v>
      </c>
      <c r="C101" s="152" t="s">
        <v>697</v>
      </c>
      <c r="E101" s="152" t="s">
        <v>698</v>
      </c>
      <c r="G101" s="142">
        <v>130112</v>
      </c>
      <c r="I101" s="159" t="s">
        <v>453</v>
      </c>
      <c r="K101" s="155" t="s">
        <v>454</v>
      </c>
      <c r="L101" s="155"/>
    </row>
    <row r="103" spans="1:11" ht="25.5">
      <c r="A103" s="146">
        <v>37307</v>
      </c>
      <c r="C103" s="152" t="s">
        <v>702</v>
      </c>
      <c r="E103" s="152" t="s">
        <v>698</v>
      </c>
      <c r="G103" s="142">
        <v>130023</v>
      </c>
      <c r="I103" s="152">
        <v>160540</v>
      </c>
      <c r="K103" s="156" t="s">
        <v>455</v>
      </c>
    </row>
    <row r="105" spans="1:11" ht="12.75">
      <c r="A105" s="146">
        <v>37326</v>
      </c>
      <c r="C105" s="152" t="s">
        <v>697</v>
      </c>
      <c r="E105" s="152" t="s">
        <v>698</v>
      </c>
      <c r="G105" s="142">
        <v>130023</v>
      </c>
      <c r="I105" s="152">
        <v>160531</v>
      </c>
      <c r="K105" s="155" t="s">
        <v>456</v>
      </c>
    </row>
    <row r="107" spans="1:11" ht="12.75">
      <c r="A107" s="146">
        <v>37326</v>
      </c>
      <c r="C107" s="152" t="s">
        <v>697</v>
      </c>
      <c r="E107" s="152" t="s">
        <v>705</v>
      </c>
      <c r="G107" s="142" t="s">
        <v>714</v>
      </c>
      <c r="I107" s="152">
        <v>114780</v>
      </c>
      <c r="K107" s="155" t="s">
        <v>457</v>
      </c>
    </row>
    <row r="108" ht="9.75" customHeight="1"/>
    <row r="109" spans="1:11" ht="24.75" customHeight="1">
      <c r="A109" s="287" t="s">
        <v>458</v>
      </c>
      <c r="B109" s="288"/>
      <c r="C109" s="288"/>
      <c r="D109" s="288"/>
      <c r="E109" s="288"/>
      <c r="F109" s="288"/>
      <c r="G109" s="288"/>
      <c r="H109" s="288"/>
      <c r="I109" s="288"/>
      <c r="J109" s="288"/>
      <c r="K109" s="289"/>
    </row>
  </sheetData>
  <mergeCells count="1">
    <mergeCell ref="A109:K109"/>
  </mergeCells>
  <printOptions/>
  <pageMargins left="0.25" right="0" top="0.5" bottom="0.3" header="0" footer="0.17"/>
  <pageSetup cellComments="asDisplayed" firstPageNumber="1" useFirstPageNumber="1" fitToHeight="2" fitToWidth="1" horizontalDpi="600" verticalDpi="600" orientation="portrait" scale="82" r:id="rId3"/>
  <headerFooter alignWithMargins="0">
    <oddFooter>&amp;L&amp;8 06/12/02&amp;R&amp;9Page &amp;P of 2</oddFooter>
  </headerFooter>
  <legacyDrawing r:id="rId2"/>
</worksheet>
</file>

<file path=xl/worksheets/sheet21.xml><?xml version="1.0" encoding="utf-8"?>
<worksheet xmlns="http://schemas.openxmlformats.org/spreadsheetml/2006/main" xmlns:r="http://schemas.openxmlformats.org/officeDocument/2006/relationships">
  <sheetPr>
    <pageSetUpPr fitToPage="1"/>
  </sheetPr>
  <dimension ref="A1:N165"/>
  <sheetViews>
    <sheetView workbookViewId="0" topLeftCell="A1">
      <selection activeCell="A1" sqref="A1"/>
    </sheetView>
  </sheetViews>
  <sheetFormatPr defaultColWidth="9.33203125" defaultRowHeight="12.75"/>
  <cols>
    <col min="1" max="1" width="10.33203125" style="146" customWidth="1"/>
    <col min="2" max="2" width="1.0078125" style="165" customWidth="1"/>
    <col min="3" max="3" width="9.33203125" style="142" customWidth="1"/>
    <col min="4" max="4" width="1.0078125" style="165" customWidth="1"/>
    <col min="5" max="5" width="9.33203125" style="142" customWidth="1"/>
    <col min="6" max="6" width="1.0078125" style="165" customWidth="1"/>
    <col min="7" max="7" width="9.33203125" style="142" customWidth="1"/>
    <col min="8" max="8" width="1.0078125" style="165" customWidth="1"/>
    <col min="9" max="9" width="9.83203125" style="142" customWidth="1"/>
    <col min="10" max="10" width="1.0078125" style="165" customWidth="1"/>
    <col min="11" max="11" width="78.16015625" style="143" customWidth="1"/>
    <col min="12" max="16384" width="9.33203125" style="144" customWidth="1"/>
  </cols>
  <sheetData>
    <row r="1" spans="1:10" ht="12.75">
      <c r="A1" s="141" t="s">
        <v>459</v>
      </c>
      <c r="B1" s="141"/>
      <c r="D1" s="142"/>
      <c r="F1" s="142"/>
      <c r="H1" s="142"/>
      <c r="J1" s="142"/>
    </row>
    <row r="2" spans="1:10" ht="3" customHeight="1">
      <c r="A2" s="141"/>
      <c r="B2" s="141"/>
      <c r="D2" s="142"/>
      <c r="F2" s="142"/>
      <c r="H2" s="142"/>
      <c r="J2" s="142"/>
    </row>
    <row r="3" spans="1:11" s="164" customFormat="1" ht="12.75">
      <c r="A3" s="145" t="s">
        <v>460</v>
      </c>
      <c r="B3" s="160"/>
      <c r="C3" s="161"/>
      <c r="D3" s="160"/>
      <c r="E3" s="161"/>
      <c r="F3" s="162"/>
      <c r="G3" s="161"/>
      <c r="H3" s="160"/>
      <c r="I3" s="161"/>
      <c r="J3" s="162"/>
      <c r="K3" s="163"/>
    </row>
    <row r="4" spans="1:11" s="164" customFormat="1" ht="12.75">
      <c r="A4" s="145"/>
      <c r="B4" s="160"/>
      <c r="C4" s="161"/>
      <c r="D4" s="160"/>
      <c r="E4" s="161"/>
      <c r="F4" s="162"/>
      <c r="G4" s="161"/>
      <c r="H4" s="160"/>
      <c r="I4" s="161"/>
      <c r="J4" s="162"/>
      <c r="K4" s="163"/>
    </row>
    <row r="5" ht="12.75"/>
    <row r="6" spans="1:11" s="150" customFormat="1" ht="25.5">
      <c r="A6" s="147" t="s">
        <v>461</v>
      </c>
      <c r="B6" s="166"/>
      <c r="C6" s="149" t="s">
        <v>692</v>
      </c>
      <c r="D6" s="166"/>
      <c r="E6" s="149" t="s">
        <v>693</v>
      </c>
      <c r="F6" s="166"/>
      <c r="G6" s="149" t="s">
        <v>462</v>
      </c>
      <c r="H6" s="166"/>
      <c r="I6" s="149" t="s">
        <v>463</v>
      </c>
      <c r="J6" s="166"/>
      <c r="K6" s="151" t="s">
        <v>464</v>
      </c>
    </row>
    <row r="7" spans="1:14" ht="12.75">
      <c r="A7" s="146">
        <v>37071</v>
      </c>
      <c r="C7" s="152" t="s">
        <v>697</v>
      </c>
      <c r="E7" s="152" t="s">
        <v>698</v>
      </c>
      <c r="G7" s="167" t="s">
        <v>465</v>
      </c>
      <c r="I7" s="159" t="s">
        <v>466</v>
      </c>
      <c r="K7" s="155" t="s">
        <v>467</v>
      </c>
      <c r="L7" s="155"/>
      <c r="M7" s="155"/>
      <c r="N7" s="155"/>
    </row>
    <row r="8" spans="1:14" ht="12.75">
      <c r="A8" s="146">
        <v>37071</v>
      </c>
      <c r="C8" s="152" t="s">
        <v>697</v>
      </c>
      <c r="E8" s="152" t="s">
        <v>698</v>
      </c>
      <c r="G8" s="167" t="s">
        <v>465</v>
      </c>
      <c r="I8" s="159" t="s">
        <v>468</v>
      </c>
      <c r="K8" s="155" t="s">
        <v>469</v>
      </c>
      <c r="L8" s="155"/>
      <c r="M8" s="155"/>
      <c r="N8" s="155"/>
    </row>
    <row r="9" spans="1:14" ht="12.75">
      <c r="A9" s="146">
        <v>37071</v>
      </c>
      <c r="C9" s="152" t="s">
        <v>697</v>
      </c>
      <c r="E9" s="152" t="s">
        <v>707</v>
      </c>
      <c r="G9" s="168" t="s">
        <v>470</v>
      </c>
      <c r="I9" s="169" t="s">
        <v>471</v>
      </c>
      <c r="J9" s="170"/>
      <c r="K9" s="155" t="s">
        <v>469</v>
      </c>
      <c r="L9" s="155"/>
      <c r="M9" s="155"/>
      <c r="N9" s="155"/>
    </row>
    <row r="10" spans="1:14" ht="12.75">
      <c r="A10" s="146">
        <v>37071</v>
      </c>
      <c r="C10" s="152" t="s">
        <v>697</v>
      </c>
      <c r="E10" s="152" t="s">
        <v>698</v>
      </c>
      <c r="G10" s="167" t="s">
        <v>465</v>
      </c>
      <c r="I10" s="159" t="s">
        <v>472</v>
      </c>
      <c r="K10" s="155" t="s">
        <v>473</v>
      </c>
      <c r="L10" s="155"/>
      <c r="M10" s="155"/>
      <c r="N10" s="155"/>
    </row>
    <row r="11" spans="1:14" ht="12.75">
      <c r="A11" s="146">
        <v>37071</v>
      </c>
      <c r="C11" s="152" t="s">
        <v>697</v>
      </c>
      <c r="E11" s="152" t="s">
        <v>698</v>
      </c>
      <c r="G11" s="167" t="s">
        <v>474</v>
      </c>
      <c r="I11" s="159" t="s">
        <v>475</v>
      </c>
      <c r="K11" s="155" t="s">
        <v>476</v>
      </c>
      <c r="L11" s="155"/>
      <c r="M11" s="155"/>
      <c r="N11" s="155"/>
    </row>
    <row r="12" spans="1:14" ht="12.75">
      <c r="A12" s="146">
        <v>37071</v>
      </c>
      <c r="C12" s="152" t="s">
        <v>697</v>
      </c>
      <c r="E12" s="152" t="s">
        <v>698</v>
      </c>
      <c r="G12" s="167" t="s">
        <v>474</v>
      </c>
      <c r="I12" s="159" t="s">
        <v>477</v>
      </c>
      <c r="K12" s="155" t="s">
        <v>478</v>
      </c>
      <c r="L12" s="155"/>
      <c r="M12" s="155"/>
      <c r="N12" s="155"/>
    </row>
    <row r="13" spans="9:11" ht="12.75">
      <c r="I13" s="171"/>
      <c r="K13" s="155"/>
    </row>
    <row r="14" spans="1:11" ht="25.5">
      <c r="A14" s="146">
        <v>37151</v>
      </c>
      <c r="C14" s="152" t="s">
        <v>702</v>
      </c>
      <c r="E14" s="152" t="s">
        <v>698</v>
      </c>
      <c r="G14" s="142" t="s">
        <v>479</v>
      </c>
      <c r="I14" s="152" t="s">
        <v>479</v>
      </c>
      <c r="K14" s="172" t="s">
        <v>480</v>
      </c>
    </row>
    <row r="16" spans="1:13" ht="12.75">
      <c r="A16" s="146">
        <v>37151</v>
      </c>
      <c r="C16" s="152" t="s">
        <v>697</v>
      </c>
      <c r="E16" s="152" t="s">
        <v>698</v>
      </c>
      <c r="G16" s="142" t="s">
        <v>481</v>
      </c>
      <c r="I16" s="169" t="s">
        <v>482</v>
      </c>
      <c r="K16" s="155" t="s">
        <v>483</v>
      </c>
      <c r="L16" s="155"/>
      <c r="M16" s="155"/>
    </row>
    <row r="17" spans="9:13" ht="12.75">
      <c r="I17" s="168"/>
      <c r="L17" s="173"/>
      <c r="M17" s="173"/>
    </row>
    <row r="18" spans="1:13" ht="12.75">
      <c r="A18" s="146">
        <v>37151</v>
      </c>
      <c r="C18" s="152" t="s">
        <v>697</v>
      </c>
      <c r="E18" s="152" t="s">
        <v>698</v>
      </c>
      <c r="G18" s="142" t="s">
        <v>481</v>
      </c>
      <c r="I18" s="169" t="s">
        <v>484</v>
      </c>
      <c r="K18" s="155" t="s">
        <v>485</v>
      </c>
      <c r="L18" s="155"/>
      <c r="M18" s="155"/>
    </row>
    <row r="20" spans="1:11" ht="25.5">
      <c r="A20" s="146">
        <v>37151</v>
      </c>
      <c r="C20" s="152" t="s">
        <v>702</v>
      </c>
      <c r="E20" s="152" t="s">
        <v>486</v>
      </c>
      <c r="G20" s="142" t="s">
        <v>714</v>
      </c>
      <c r="I20" s="152" t="s">
        <v>487</v>
      </c>
      <c r="J20" s="170"/>
      <c r="K20" s="153" t="s">
        <v>488</v>
      </c>
    </row>
    <row r="21" spans="9:11" ht="12.75">
      <c r="I21" s="168"/>
      <c r="J21" s="170"/>
      <c r="K21" s="155"/>
    </row>
    <row r="22" spans="1:11" ht="12.75">
      <c r="A22" s="146">
        <v>37151</v>
      </c>
      <c r="C22" s="152" t="s">
        <v>697</v>
      </c>
      <c r="E22" s="152" t="s">
        <v>486</v>
      </c>
      <c r="G22" s="142" t="s">
        <v>714</v>
      </c>
      <c r="I22" s="169" t="s">
        <v>489</v>
      </c>
      <c r="J22" s="170"/>
      <c r="K22" s="155" t="s">
        <v>490</v>
      </c>
    </row>
    <row r="23" spans="1:11" ht="12.75">
      <c r="A23" s="146">
        <v>37151</v>
      </c>
      <c r="C23" s="152" t="s">
        <v>697</v>
      </c>
      <c r="E23" s="152" t="s">
        <v>486</v>
      </c>
      <c r="G23" s="142" t="s">
        <v>714</v>
      </c>
      <c r="I23" s="169" t="s">
        <v>491</v>
      </c>
      <c r="J23" s="170"/>
      <c r="K23" s="155" t="s">
        <v>492</v>
      </c>
    </row>
    <row r="24" spans="1:11" ht="12.75">
      <c r="A24" s="146">
        <v>37151</v>
      </c>
      <c r="C24" s="152" t="s">
        <v>697</v>
      </c>
      <c r="E24" s="152" t="s">
        <v>486</v>
      </c>
      <c r="G24" s="142" t="s">
        <v>714</v>
      </c>
      <c r="I24" s="169" t="s">
        <v>493</v>
      </c>
      <c r="J24" s="170"/>
      <c r="K24" s="155" t="s">
        <v>494</v>
      </c>
    </row>
    <row r="25" spans="1:11" ht="12.75">
      <c r="A25" s="146">
        <v>37151</v>
      </c>
      <c r="C25" s="152" t="s">
        <v>697</v>
      </c>
      <c r="E25" s="152" t="s">
        <v>486</v>
      </c>
      <c r="G25" s="142" t="s">
        <v>714</v>
      </c>
      <c r="I25" s="169" t="s">
        <v>495</v>
      </c>
      <c r="J25" s="170"/>
      <c r="K25" s="155" t="s">
        <v>496</v>
      </c>
    </row>
    <row r="26" spans="1:11" ht="12.75">
      <c r="A26" s="146">
        <v>37151</v>
      </c>
      <c r="C26" s="152" t="s">
        <v>697</v>
      </c>
      <c r="E26" s="152" t="s">
        <v>486</v>
      </c>
      <c r="G26" s="142" t="s">
        <v>714</v>
      </c>
      <c r="I26" s="169" t="s">
        <v>497</v>
      </c>
      <c r="J26" s="170"/>
      <c r="K26" s="155" t="s">
        <v>498</v>
      </c>
    </row>
    <row r="27" spans="1:11" ht="12.75">
      <c r="A27" s="146">
        <v>37151</v>
      </c>
      <c r="C27" s="152" t="s">
        <v>697</v>
      </c>
      <c r="E27" s="152" t="s">
        <v>486</v>
      </c>
      <c r="G27" s="142" t="s">
        <v>714</v>
      </c>
      <c r="I27" s="169" t="s">
        <v>499</v>
      </c>
      <c r="J27" s="170"/>
      <c r="K27" s="155" t="s">
        <v>500</v>
      </c>
    </row>
    <row r="28" spans="1:11" ht="12.75">
      <c r="A28" s="146">
        <v>37151</v>
      </c>
      <c r="C28" s="152" t="s">
        <v>697</v>
      </c>
      <c r="E28" s="152" t="s">
        <v>486</v>
      </c>
      <c r="G28" s="142" t="s">
        <v>714</v>
      </c>
      <c r="I28" s="169" t="s">
        <v>501</v>
      </c>
      <c r="J28" s="170"/>
      <c r="K28" s="155" t="s">
        <v>502</v>
      </c>
    </row>
    <row r="30" spans="1:11" ht="12.75">
      <c r="A30" s="146">
        <v>37151</v>
      </c>
      <c r="C30" s="152" t="s">
        <v>710</v>
      </c>
      <c r="E30" s="152" t="s">
        <v>704</v>
      </c>
      <c r="G30" s="142" t="s">
        <v>503</v>
      </c>
      <c r="I30" s="152" t="s">
        <v>503</v>
      </c>
      <c r="K30" s="155" t="s">
        <v>504</v>
      </c>
    </row>
    <row r="31" spans="1:11" ht="12.75">
      <c r="A31" s="146">
        <v>37151</v>
      </c>
      <c r="C31" s="152" t="s">
        <v>710</v>
      </c>
      <c r="E31" s="152" t="s">
        <v>705</v>
      </c>
      <c r="G31" s="142" t="s">
        <v>505</v>
      </c>
      <c r="I31" s="152" t="s">
        <v>505</v>
      </c>
      <c r="K31" s="155" t="s">
        <v>504</v>
      </c>
    </row>
    <row r="32" spans="1:11" ht="12.75">
      <c r="A32" s="146">
        <v>37151</v>
      </c>
      <c r="C32" s="152" t="s">
        <v>710</v>
      </c>
      <c r="E32" s="152" t="s">
        <v>706</v>
      </c>
      <c r="G32" s="142" t="s">
        <v>506</v>
      </c>
      <c r="I32" s="152" t="s">
        <v>506</v>
      </c>
      <c r="K32" s="155" t="s">
        <v>504</v>
      </c>
    </row>
    <row r="33" spans="1:11" ht="12.75">
      <c r="A33" s="146">
        <v>37151</v>
      </c>
      <c r="C33" s="152" t="s">
        <v>710</v>
      </c>
      <c r="E33" s="152" t="s">
        <v>700</v>
      </c>
      <c r="G33" s="142" t="s">
        <v>507</v>
      </c>
      <c r="I33" s="152" t="s">
        <v>507</v>
      </c>
      <c r="K33" s="155" t="s">
        <v>504</v>
      </c>
    </row>
    <row r="34" spans="1:11" ht="12.75">
      <c r="A34" s="146">
        <v>37151</v>
      </c>
      <c r="C34" s="152" t="s">
        <v>710</v>
      </c>
      <c r="E34" s="152">
        <v>415</v>
      </c>
      <c r="G34" s="142" t="s">
        <v>508</v>
      </c>
      <c r="I34" s="152" t="s">
        <v>509</v>
      </c>
      <c r="K34" s="155" t="s">
        <v>504</v>
      </c>
    </row>
    <row r="35" ht="12.75">
      <c r="K35" s="155"/>
    </row>
    <row r="36" spans="1:11" ht="12.75">
      <c r="A36" s="146">
        <v>37151</v>
      </c>
      <c r="C36" s="152" t="s">
        <v>710</v>
      </c>
      <c r="E36" s="152" t="s">
        <v>704</v>
      </c>
      <c r="G36" s="142" t="s">
        <v>510</v>
      </c>
      <c r="I36" s="152" t="s">
        <v>510</v>
      </c>
      <c r="K36" s="174" t="s">
        <v>511</v>
      </c>
    </row>
    <row r="37" spans="1:11" ht="12.75">
      <c r="A37" s="146">
        <v>37151</v>
      </c>
      <c r="C37" s="152" t="s">
        <v>710</v>
      </c>
      <c r="E37" s="152" t="s">
        <v>705</v>
      </c>
      <c r="G37" s="142" t="s">
        <v>512</v>
      </c>
      <c r="I37" s="152" t="s">
        <v>512</v>
      </c>
      <c r="K37" s="174" t="s">
        <v>511</v>
      </c>
    </row>
    <row r="38" spans="1:11" ht="12.75">
      <c r="A38" s="146">
        <v>37151</v>
      </c>
      <c r="C38" s="152" t="s">
        <v>710</v>
      </c>
      <c r="E38" s="152" t="s">
        <v>706</v>
      </c>
      <c r="G38" s="142" t="s">
        <v>513</v>
      </c>
      <c r="I38" s="152" t="s">
        <v>513</v>
      </c>
      <c r="K38" s="174" t="s">
        <v>511</v>
      </c>
    </row>
    <row r="39" spans="1:11" ht="12.75">
      <c r="A39" s="146">
        <v>37151</v>
      </c>
      <c r="C39" s="152" t="s">
        <v>710</v>
      </c>
      <c r="E39" s="152" t="s">
        <v>700</v>
      </c>
      <c r="G39" s="142" t="s">
        <v>514</v>
      </c>
      <c r="I39" s="152" t="s">
        <v>514</v>
      </c>
      <c r="K39" s="174" t="s">
        <v>511</v>
      </c>
    </row>
    <row r="40" spans="1:11" ht="12.75">
      <c r="A40" s="146">
        <v>37151</v>
      </c>
      <c r="C40" s="152" t="s">
        <v>710</v>
      </c>
      <c r="E40" s="152">
        <v>415</v>
      </c>
      <c r="G40" s="142" t="s">
        <v>508</v>
      </c>
      <c r="I40" s="152" t="s">
        <v>515</v>
      </c>
      <c r="K40" s="174" t="s">
        <v>511</v>
      </c>
    </row>
    <row r="42" spans="1:11" ht="51">
      <c r="A42" s="146">
        <v>37151</v>
      </c>
      <c r="C42" s="152" t="s">
        <v>710</v>
      </c>
      <c r="E42" s="152" t="s">
        <v>704</v>
      </c>
      <c r="G42" s="168" t="s">
        <v>516</v>
      </c>
      <c r="I42" s="152" t="s">
        <v>516</v>
      </c>
      <c r="K42" s="175" t="s">
        <v>517</v>
      </c>
    </row>
    <row r="44" spans="1:11" ht="12.75">
      <c r="A44" s="146">
        <v>37151</v>
      </c>
      <c r="C44" s="152" t="s">
        <v>697</v>
      </c>
      <c r="E44" s="152" t="s">
        <v>698</v>
      </c>
      <c r="G44" s="142" t="s">
        <v>465</v>
      </c>
      <c r="I44" s="159" t="s">
        <v>518</v>
      </c>
      <c r="K44" s="155" t="s">
        <v>519</v>
      </c>
    </row>
    <row r="45" spans="1:11" ht="12.75">
      <c r="A45" s="146">
        <v>37151</v>
      </c>
      <c r="C45" s="152" t="s">
        <v>697</v>
      </c>
      <c r="E45" s="152" t="s">
        <v>707</v>
      </c>
      <c r="G45" s="142" t="s">
        <v>470</v>
      </c>
      <c r="I45" s="169" t="s">
        <v>520</v>
      </c>
      <c r="K45" s="155" t="s">
        <v>519</v>
      </c>
    </row>
    <row r="47" spans="1:11" ht="12.75">
      <c r="A47" s="146">
        <v>37151</v>
      </c>
      <c r="C47" s="152" t="s">
        <v>710</v>
      </c>
      <c r="E47" s="152" t="s">
        <v>486</v>
      </c>
      <c r="G47" s="142" t="s">
        <v>714</v>
      </c>
      <c r="I47" s="152" t="s">
        <v>521</v>
      </c>
      <c r="K47" s="155" t="s">
        <v>522</v>
      </c>
    </row>
    <row r="48" spans="1:11" ht="12.75">
      <c r="A48" s="146">
        <v>37151</v>
      </c>
      <c r="C48" s="152" t="s">
        <v>710</v>
      </c>
      <c r="E48" s="152" t="s">
        <v>486</v>
      </c>
      <c r="G48" s="142" t="s">
        <v>714</v>
      </c>
      <c r="I48" s="152" t="s">
        <v>523</v>
      </c>
      <c r="K48" s="155" t="s">
        <v>524</v>
      </c>
    </row>
    <row r="50" spans="1:11" ht="25.5">
      <c r="A50" s="146">
        <v>37151</v>
      </c>
      <c r="C50" s="152" t="s">
        <v>702</v>
      </c>
      <c r="E50" s="152" t="s">
        <v>486</v>
      </c>
      <c r="G50" s="142" t="s">
        <v>714</v>
      </c>
      <c r="I50" s="152" t="s">
        <v>525</v>
      </c>
      <c r="J50" s="170"/>
      <c r="K50" s="172" t="s">
        <v>526</v>
      </c>
    </row>
    <row r="51" spans="1:11" ht="25.5">
      <c r="A51" s="146">
        <v>37151</v>
      </c>
      <c r="C51" s="152" t="s">
        <v>702</v>
      </c>
      <c r="E51" s="152" t="s">
        <v>486</v>
      </c>
      <c r="G51" s="142" t="s">
        <v>714</v>
      </c>
      <c r="I51" s="152" t="s">
        <v>527</v>
      </c>
      <c r="J51" s="170"/>
      <c r="K51" s="172" t="s">
        <v>528</v>
      </c>
    </row>
    <row r="53" spans="1:11" ht="12.75">
      <c r="A53" s="146">
        <v>37151</v>
      </c>
      <c r="C53" s="152" t="s">
        <v>697</v>
      </c>
      <c r="E53" s="152" t="s">
        <v>486</v>
      </c>
      <c r="G53" s="142" t="s">
        <v>714</v>
      </c>
      <c r="I53" s="169" t="s">
        <v>529</v>
      </c>
      <c r="J53" s="170"/>
      <c r="K53" s="155" t="s">
        <v>530</v>
      </c>
    </row>
    <row r="54" spans="1:11" ht="12.75">
      <c r="A54" s="146">
        <v>37151</v>
      </c>
      <c r="C54" s="152" t="s">
        <v>697</v>
      </c>
      <c r="E54" s="152" t="s">
        <v>486</v>
      </c>
      <c r="G54" s="142" t="s">
        <v>714</v>
      </c>
      <c r="I54" s="169" t="s">
        <v>531</v>
      </c>
      <c r="J54" s="170"/>
      <c r="K54" s="155" t="s">
        <v>532</v>
      </c>
    </row>
    <row r="55" spans="1:11" ht="12.75">
      <c r="A55" s="146">
        <v>37151</v>
      </c>
      <c r="C55" s="152" t="s">
        <v>697</v>
      </c>
      <c r="E55" s="152" t="s">
        <v>486</v>
      </c>
      <c r="G55" s="142" t="s">
        <v>714</v>
      </c>
      <c r="I55" s="169" t="s">
        <v>533</v>
      </c>
      <c r="J55" s="170"/>
      <c r="K55" s="155" t="s">
        <v>534</v>
      </c>
    </row>
    <row r="56" spans="1:11" ht="12.75">
      <c r="A56" s="146">
        <v>37151</v>
      </c>
      <c r="C56" s="152" t="s">
        <v>697</v>
      </c>
      <c r="E56" s="152" t="s">
        <v>486</v>
      </c>
      <c r="G56" s="142" t="s">
        <v>714</v>
      </c>
      <c r="I56" s="169" t="s">
        <v>535</v>
      </c>
      <c r="J56" s="170"/>
      <c r="K56" s="155" t="s">
        <v>536</v>
      </c>
    </row>
    <row r="57" spans="1:11" ht="12.75">
      <c r="A57" s="146">
        <v>37151</v>
      </c>
      <c r="C57" s="152" t="s">
        <v>697</v>
      </c>
      <c r="E57" s="152" t="s">
        <v>486</v>
      </c>
      <c r="G57" s="142" t="s">
        <v>714</v>
      </c>
      <c r="I57" s="169" t="s">
        <v>537</v>
      </c>
      <c r="J57" s="170"/>
      <c r="K57" s="155" t="s">
        <v>538</v>
      </c>
    </row>
    <row r="58" spans="1:11" ht="12.75">
      <c r="A58" s="146">
        <v>37151</v>
      </c>
      <c r="C58" s="152" t="s">
        <v>697</v>
      </c>
      <c r="E58" s="152" t="s">
        <v>486</v>
      </c>
      <c r="G58" s="142" t="s">
        <v>714</v>
      </c>
      <c r="I58" s="169" t="s">
        <v>539</v>
      </c>
      <c r="J58" s="170"/>
      <c r="K58" s="155" t="s">
        <v>540</v>
      </c>
    </row>
    <row r="59" spans="1:11" ht="12.75">
      <c r="A59" s="146">
        <v>37151</v>
      </c>
      <c r="C59" s="152" t="s">
        <v>697</v>
      </c>
      <c r="E59" s="152" t="s">
        <v>486</v>
      </c>
      <c r="G59" s="142" t="s">
        <v>714</v>
      </c>
      <c r="I59" s="169" t="s">
        <v>541</v>
      </c>
      <c r="J59" s="170"/>
      <c r="K59" s="155" t="s">
        <v>542</v>
      </c>
    </row>
    <row r="60" spans="1:11" ht="12.75">
      <c r="A60" s="146">
        <v>37151</v>
      </c>
      <c r="C60" s="152" t="s">
        <v>697</v>
      </c>
      <c r="E60" s="152" t="s">
        <v>486</v>
      </c>
      <c r="G60" s="142" t="s">
        <v>714</v>
      </c>
      <c r="I60" s="169" t="s">
        <v>543</v>
      </c>
      <c r="J60" s="170"/>
      <c r="K60" s="155" t="s">
        <v>544</v>
      </c>
    </row>
    <row r="61" spans="9:11" ht="12.75">
      <c r="I61" s="171"/>
      <c r="J61" s="170"/>
      <c r="K61" s="155"/>
    </row>
    <row r="62" spans="1:11" ht="12.75">
      <c r="A62" s="146">
        <v>37151</v>
      </c>
      <c r="C62" s="152" t="s">
        <v>697</v>
      </c>
      <c r="E62" s="152" t="s">
        <v>486</v>
      </c>
      <c r="G62" s="142" t="s">
        <v>714</v>
      </c>
      <c r="I62" s="169" t="s">
        <v>545</v>
      </c>
      <c r="J62" s="170"/>
      <c r="K62" s="155" t="s">
        <v>546</v>
      </c>
    </row>
    <row r="63" spans="1:11" ht="12.75">
      <c r="A63" s="146">
        <v>37151</v>
      </c>
      <c r="C63" s="152" t="s">
        <v>697</v>
      </c>
      <c r="E63" s="152" t="s">
        <v>486</v>
      </c>
      <c r="G63" s="142" t="s">
        <v>714</v>
      </c>
      <c r="I63" s="169" t="s">
        <v>547</v>
      </c>
      <c r="J63" s="170"/>
      <c r="K63" s="155" t="s">
        <v>548</v>
      </c>
    </row>
    <row r="64" spans="1:11" ht="12.75">
      <c r="A64" s="146">
        <v>37151</v>
      </c>
      <c r="C64" s="152" t="s">
        <v>697</v>
      </c>
      <c r="E64" s="152" t="s">
        <v>486</v>
      </c>
      <c r="G64" s="142" t="s">
        <v>714</v>
      </c>
      <c r="I64" s="169" t="s">
        <v>549</v>
      </c>
      <c r="J64" s="170"/>
      <c r="K64" s="155" t="s">
        <v>550</v>
      </c>
    </row>
    <row r="65" spans="1:11" ht="12.75">
      <c r="A65" s="146">
        <v>37151</v>
      </c>
      <c r="C65" s="152" t="s">
        <v>697</v>
      </c>
      <c r="E65" s="152" t="s">
        <v>486</v>
      </c>
      <c r="G65" s="142" t="s">
        <v>714</v>
      </c>
      <c r="I65" s="169" t="s">
        <v>551</v>
      </c>
      <c r="J65" s="170"/>
      <c r="K65" s="155" t="s">
        <v>552</v>
      </c>
    </row>
    <row r="66" spans="1:11" ht="12.75">
      <c r="A66" s="146">
        <v>37151</v>
      </c>
      <c r="C66" s="152" t="s">
        <v>697</v>
      </c>
      <c r="E66" s="152" t="s">
        <v>486</v>
      </c>
      <c r="G66" s="142" t="s">
        <v>714</v>
      </c>
      <c r="I66" s="169" t="s">
        <v>553</v>
      </c>
      <c r="J66" s="170"/>
      <c r="K66" s="155" t="s">
        <v>554</v>
      </c>
    </row>
    <row r="67" spans="1:11" ht="12.75">
      <c r="A67" s="146">
        <v>37151</v>
      </c>
      <c r="C67" s="152" t="s">
        <v>697</v>
      </c>
      <c r="E67" s="152" t="s">
        <v>486</v>
      </c>
      <c r="G67" s="142" t="s">
        <v>714</v>
      </c>
      <c r="I67" s="169" t="s">
        <v>555</v>
      </c>
      <c r="J67" s="170"/>
      <c r="K67" s="155" t="s">
        <v>556</v>
      </c>
    </row>
    <row r="68" spans="1:11" ht="12.75">
      <c r="A68" s="146">
        <v>37151</v>
      </c>
      <c r="C68" s="152" t="s">
        <v>697</v>
      </c>
      <c r="E68" s="152" t="s">
        <v>486</v>
      </c>
      <c r="G68" s="142" t="s">
        <v>714</v>
      </c>
      <c r="I68" s="169" t="s">
        <v>557</v>
      </c>
      <c r="J68" s="170"/>
      <c r="K68" s="155" t="s">
        <v>558</v>
      </c>
    </row>
    <row r="70" spans="1:11" ht="12.75">
      <c r="A70" s="146">
        <v>37151</v>
      </c>
      <c r="C70" s="152" t="s">
        <v>697</v>
      </c>
      <c r="E70" s="152" t="s">
        <v>486</v>
      </c>
      <c r="G70" s="142" t="s">
        <v>714</v>
      </c>
      <c r="I70" s="169" t="s">
        <v>559</v>
      </c>
      <c r="K70" s="155" t="s">
        <v>560</v>
      </c>
    </row>
    <row r="71" spans="1:11" ht="12.75">
      <c r="A71" s="146">
        <v>37151</v>
      </c>
      <c r="C71" s="152" t="s">
        <v>697</v>
      </c>
      <c r="E71" s="152" t="s">
        <v>486</v>
      </c>
      <c r="G71" s="142" t="s">
        <v>714</v>
      </c>
      <c r="I71" s="169" t="s">
        <v>561</v>
      </c>
      <c r="K71" s="155" t="s">
        <v>562</v>
      </c>
    </row>
    <row r="72" spans="1:11" ht="12.75">
      <c r="A72" s="146">
        <v>37151</v>
      </c>
      <c r="C72" s="152" t="s">
        <v>697</v>
      </c>
      <c r="E72" s="152" t="s">
        <v>486</v>
      </c>
      <c r="G72" s="142" t="s">
        <v>714</v>
      </c>
      <c r="I72" s="169" t="s">
        <v>563</v>
      </c>
      <c r="K72" s="155" t="s">
        <v>564</v>
      </c>
    </row>
    <row r="73" spans="1:11" ht="12.75">
      <c r="A73" s="146">
        <v>37151</v>
      </c>
      <c r="C73" s="152" t="s">
        <v>697</v>
      </c>
      <c r="E73" s="152" t="s">
        <v>486</v>
      </c>
      <c r="G73" s="142" t="s">
        <v>714</v>
      </c>
      <c r="I73" s="169" t="s">
        <v>565</v>
      </c>
      <c r="K73" s="155" t="s">
        <v>566</v>
      </c>
    </row>
    <row r="74" spans="1:11" ht="12.75">
      <c r="A74" s="146">
        <v>37151</v>
      </c>
      <c r="C74" s="152" t="s">
        <v>697</v>
      </c>
      <c r="E74" s="152" t="s">
        <v>486</v>
      </c>
      <c r="G74" s="142" t="s">
        <v>714</v>
      </c>
      <c r="I74" s="169" t="s">
        <v>567</v>
      </c>
      <c r="K74" s="155" t="s">
        <v>568</v>
      </c>
    </row>
    <row r="75" spans="1:11" ht="12.75">
      <c r="A75" s="146">
        <v>37151</v>
      </c>
      <c r="C75" s="152" t="s">
        <v>697</v>
      </c>
      <c r="E75" s="152" t="s">
        <v>486</v>
      </c>
      <c r="G75" s="142" t="s">
        <v>714</v>
      </c>
      <c r="I75" s="169" t="s">
        <v>569</v>
      </c>
      <c r="K75" s="155" t="s">
        <v>570</v>
      </c>
    </row>
    <row r="76" spans="1:11" ht="12.75">
      <c r="A76" s="146">
        <v>37151</v>
      </c>
      <c r="C76" s="152" t="s">
        <v>697</v>
      </c>
      <c r="E76" s="152" t="s">
        <v>486</v>
      </c>
      <c r="G76" s="142" t="s">
        <v>714</v>
      </c>
      <c r="I76" s="169" t="s">
        <v>571</v>
      </c>
      <c r="K76" s="155" t="s">
        <v>572</v>
      </c>
    </row>
    <row r="77" spans="1:11" ht="12.75">
      <c r="A77" s="146">
        <v>37151</v>
      </c>
      <c r="C77" s="152" t="s">
        <v>697</v>
      </c>
      <c r="E77" s="152" t="s">
        <v>486</v>
      </c>
      <c r="G77" s="142" t="s">
        <v>714</v>
      </c>
      <c r="I77" s="169" t="s">
        <v>573</v>
      </c>
      <c r="K77" s="155" t="s">
        <v>574</v>
      </c>
    </row>
    <row r="78" spans="1:11" ht="12.75">
      <c r="A78" s="146">
        <v>37151</v>
      </c>
      <c r="C78" s="152" t="s">
        <v>697</v>
      </c>
      <c r="E78" s="152" t="s">
        <v>486</v>
      </c>
      <c r="G78" s="142" t="s">
        <v>714</v>
      </c>
      <c r="I78" s="169" t="s">
        <v>575</v>
      </c>
      <c r="K78" s="155" t="s">
        <v>576</v>
      </c>
    </row>
    <row r="79" spans="1:11" ht="12.75">
      <c r="A79" s="146">
        <v>37151</v>
      </c>
      <c r="C79" s="152" t="s">
        <v>697</v>
      </c>
      <c r="E79" s="152" t="s">
        <v>486</v>
      </c>
      <c r="G79" s="142" t="s">
        <v>714</v>
      </c>
      <c r="I79" s="169" t="s">
        <v>577</v>
      </c>
      <c r="K79" s="155" t="s">
        <v>578</v>
      </c>
    </row>
    <row r="80" spans="1:11" ht="12.75">
      <c r="A80" s="146">
        <v>37151</v>
      </c>
      <c r="C80" s="152" t="s">
        <v>697</v>
      </c>
      <c r="E80" s="152" t="s">
        <v>486</v>
      </c>
      <c r="G80" s="142" t="s">
        <v>714</v>
      </c>
      <c r="I80" s="169" t="s">
        <v>579</v>
      </c>
      <c r="K80" s="155" t="s">
        <v>580</v>
      </c>
    </row>
    <row r="81" spans="1:11" ht="12.75">
      <c r="A81" s="146">
        <v>37151</v>
      </c>
      <c r="C81" s="152" t="s">
        <v>697</v>
      </c>
      <c r="E81" s="152" t="s">
        <v>486</v>
      </c>
      <c r="G81" s="142" t="s">
        <v>714</v>
      </c>
      <c r="I81" s="169" t="s">
        <v>581</v>
      </c>
      <c r="K81" s="155" t="s">
        <v>582</v>
      </c>
    </row>
    <row r="83" spans="1:11" ht="12.75">
      <c r="A83" s="146">
        <v>37151</v>
      </c>
      <c r="C83" s="152" t="s">
        <v>697</v>
      </c>
      <c r="E83" s="152" t="s">
        <v>486</v>
      </c>
      <c r="G83" s="142" t="s">
        <v>714</v>
      </c>
      <c r="I83" s="169" t="s">
        <v>583</v>
      </c>
      <c r="J83" s="170"/>
      <c r="K83" s="155" t="s">
        <v>584</v>
      </c>
    </row>
    <row r="84" spans="1:11" ht="12.75">
      <c r="A84" s="146">
        <v>37151</v>
      </c>
      <c r="C84" s="152" t="s">
        <v>697</v>
      </c>
      <c r="E84" s="152" t="s">
        <v>486</v>
      </c>
      <c r="G84" s="142" t="s">
        <v>714</v>
      </c>
      <c r="I84" s="169" t="s">
        <v>585</v>
      </c>
      <c r="J84" s="170"/>
      <c r="K84" s="155" t="s">
        <v>586</v>
      </c>
    </row>
    <row r="85" spans="1:11" ht="12.75">
      <c r="A85" s="146">
        <v>37151</v>
      </c>
      <c r="C85" s="152" t="s">
        <v>697</v>
      </c>
      <c r="E85" s="152" t="s">
        <v>486</v>
      </c>
      <c r="G85" s="142" t="s">
        <v>714</v>
      </c>
      <c r="I85" s="169" t="s">
        <v>587</v>
      </c>
      <c r="J85" s="170"/>
      <c r="K85" s="155" t="s">
        <v>588</v>
      </c>
    </row>
    <row r="86" spans="1:11" ht="12.75">
      <c r="A86" s="146">
        <v>37151</v>
      </c>
      <c r="C86" s="152" t="s">
        <v>697</v>
      </c>
      <c r="E86" s="152" t="s">
        <v>486</v>
      </c>
      <c r="G86" s="142" t="s">
        <v>714</v>
      </c>
      <c r="I86" s="169" t="s">
        <v>589</v>
      </c>
      <c r="J86" s="170"/>
      <c r="K86" s="155" t="s">
        <v>590</v>
      </c>
    </row>
    <row r="87" spans="1:11" ht="12.75">
      <c r="A87" s="146">
        <v>37151</v>
      </c>
      <c r="C87" s="152" t="s">
        <v>697</v>
      </c>
      <c r="E87" s="152" t="s">
        <v>486</v>
      </c>
      <c r="G87" s="142" t="s">
        <v>714</v>
      </c>
      <c r="I87" s="169" t="s">
        <v>591</v>
      </c>
      <c r="J87" s="170"/>
      <c r="K87" s="155" t="s">
        <v>592</v>
      </c>
    </row>
    <row r="88" spans="1:11" ht="12.75">
      <c r="A88" s="146">
        <v>37151</v>
      </c>
      <c r="C88" s="152" t="s">
        <v>697</v>
      </c>
      <c r="E88" s="152" t="s">
        <v>486</v>
      </c>
      <c r="G88" s="142" t="s">
        <v>714</v>
      </c>
      <c r="I88" s="169" t="s">
        <v>593</v>
      </c>
      <c r="J88" s="170"/>
      <c r="K88" s="155" t="s">
        <v>594</v>
      </c>
    </row>
    <row r="89" spans="1:11" ht="12.75">
      <c r="A89" s="146">
        <v>37151</v>
      </c>
      <c r="C89" s="152" t="s">
        <v>697</v>
      </c>
      <c r="E89" s="152" t="s">
        <v>486</v>
      </c>
      <c r="G89" s="142" t="s">
        <v>714</v>
      </c>
      <c r="I89" s="169" t="s">
        <v>595</v>
      </c>
      <c r="J89" s="170"/>
      <c r="K89" s="155" t="s">
        <v>596</v>
      </c>
    </row>
    <row r="90" spans="1:11" ht="12.75">
      <c r="A90" s="146">
        <v>37151</v>
      </c>
      <c r="C90" s="152" t="s">
        <v>697</v>
      </c>
      <c r="E90" s="152" t="s">
        <v>486</v>
      </c>
      <c r="G90" s="142" t="s">
        <v>714</v>
      </c>
      <c r="I90" s="169" t="s">
        <v>597</v>
      </c>
      <c r="J90" s="170"/>
      <c r="K90" s="155" t="s">
        <v>598</v>
      </c>
    </row>
    <row r="91" spans="1:11" ht="12.75">
      <c r="A91" s="146">
        <v>37151</v>
      </c>
      <c r="C91" s="152" t="s">
        <v>697</v>
      </c>
      <c r="E91" s="152" t="s">
        <v>486</v>
      </c>
      <c r="G91" s="142" t="s">
        <v>714</v>
      </c>
      <c r="I91" s="169" t="s">
        <v>599</v>
      </c>
      <c r="J91" s="170"/>
      <c r="K91" s="155" t="s">
        <v>600</v>
      </c>
    </row>
    <row r="92" spans="1:11" ht="12.75">
      <c r="A92" s="146">
        <v>37151</v>
      </c>
      <c r="C92" s="152" t="s">
        <v>697</v>
      </c>
      <c r="E92" s="152" t="s">
        <v>486</v>
      </c>
      <c r="G92" s="142" t="s">
        <v>714</v>
      </c>
      <c r="I92" s="169" t="s">
        <v>601</v>
      </c>
      <c r="J92" s="170"/>
      <c r="K92" s="155" t="s">
        <v>602</v>
      </c>
    </row>
    <row r="93" spans="1:11" ht="12.75">
      <c r="A93" s="146">
        <v>37151</v>
      </c>
      <c r="C93" s="152" t="s">
        <v>697</v>
      </c>
      <c r="E93" s="152" t="s">
        <v>486</v>
      </c>
      <c r="G93" s="142" t="s">
        <v>714</v>
      </c>
      <c r="I93" s="169" t="s">
        <v>603</v>
      </c>
      <c r="J93" s="170"/>
      <c r="K93" s="155" t="s">
        <v>604</v>
      </c>
    </row>
    <row r="94" spans="1:11" ht="12.75">
      <c r="A94" s="146">
        <v>37151</v>
      </c>
      <c r="C94" s="152" t="s">
        <v>697</v>
      </c>
      <c r="E94" s="152" t="s">
        <v>486</v>
      </c>
      <c r="G94" s="142" t="s">
        <v>714</v>
      </c>
      <c r="I94" s="169" t="s">
        <v>605</v>
      </c>
      <c r="J94" s="170"/>
      <c r="K94" s="155" t="s">
        <v>606</v>
      </c>
    </row>
    <row r="96" spans="1:11" ht="51">
      <c r="A96" s="146">
        <v>37203</v>
      </c>
      <c r="C96" s="152" t="s">
        <v>710</v>
      </c>
      <c r="E96" s="152" t="s">
        <v>706</v>
      </c>
      <c r="G96" s="176" t="s">
        <v>607</v>
      </c>
      <c r="I96" s="177" t="s">
        <v>607</v>
      </c>
      <c r="K96" s="153" t="s">
        <v>608</v>
      </c>
    </row>
    <row r="97" spans="1:11" ht="38.25">
      <c r="A97" s="146">
        <v>37203</v>
      </c>
      <c r="C97" s="152" t="s">
        <v>697</v>
      </c>
      <c r="E97" s="152" t="s">
        <v>706</v>
      </c>
      <c r="G97" s="176" t="s">
        <v>607</v>
      </c>
      <c r="I97" s="177" t="s">
        <v>609</v>
      </c>
      <c r="K97" s="158" t="s">
        <v>610</v>
      </c>
    </row>
    <row r="99" spans="1:11" ht="12.75">
      <c r="A99" s="146">
        <v>37203</v>
      </c>
      <c r="C99" s="152" t="s">
        <v>697</v>
      </c>
      <c r="E99" s="152" t="s">
        <v>486</v>
      </c>
      <c r="G99" s="171" t="s">
        <v>714</v>
      </c>
      <c r="H99" s="170"/>
      <c r="I99" s="169" t="s">
        <v>611</v>
      </c>
      <c r="K99" s="155" t="s">
        <v>612</v>
      </c>
    </row>
    <row r="100" spans="1:11" ht="12.75">
      <c r="A100" s="146">
        <v>37203</v>
      </c>
      <c r="C100" s="152" t="s">
        <v>697</v>
      </c>
      <c r="E100" s="152" t="s">
        <v>486</v>
      </c>
      <c r="G100" s="171" t="s">
        <v>714</v>
      </c>
      <c r="H100" s="170"/>
      <c r="I100" s="169" t="s">
        <v>613</v>
      </c>
      <c r="K100" s="155" t="s">
        <v>614</v>
      </c>
    </row>
    <row r="101" spans="1:11" ht="12.75">
      <c r="A101" s="146">
        <v>37203</v>
      </c>
      <c r="C101" s="152" t="s">
        <v>697</v>
      </c>
      <c r="E101" s="152" t="s">
        <v>486</v>
      </c>
      <c r="G101" s="171" t="s">
        <v>714</v>
      </c>
      <c r="H101" s="170"/>
      <c r="I101" s="169" t="s">
        <v>615</v>
      </c>
      <c r="K101" s="155" t="s">
        <v>616</v>
      </c>
    </row>
    <row r="102" spans="1:11" ht="12.75">
      <c r="A102" s="146">
        <v>37203</v>
      </c>
      <c r="C102" s="152" t="s">
        <v>697</v>
      </c>
      <c r="E102" s="152" t="s">
        <v>486</v>
      </c>
      <c r="G102" s="171" t="s">
        <v>714</v>
      </c>
      <c r="H102" s="170"/>
      <c r="I102" s="169" t="s">
        <v>617</v>
      </c>
      <c r="K102" s="155" t="s">
        <v>618</v>
      </c>
    </row>
    <row r="103" spans="1:11" ht="12.75">
      <c r="A103" s="146">
        <v>37203</v>
      </c>
      <c r="C103" s="152" t="s">
        <v>697</v>
      </c>
      <c r="E103" s="152" t="s">
        <v>486</v>
      </c>
      <c r="G103" s="171" t="s">
        <v>714</v>
      </c>
      <c r="H103" s="170"/>
      <c r="I103" s="169" t="s">
        <v>619</v>
      </c>
      <c r="K103" s="155" t="s">
        <v>620</v>
      </c>
    </row>
    <row r="104" spans="1:11" ht="12.75">
      <c r="A104" s="146">
        <v>37203</v>
      </c>
      <c r="C104" s="152" t="s">
        <v>697</v>
      </c>
      <c r="E104" s="152" t="s">
        <v>486</v>
      </c>
      <c r="G104" s="171" t="s">
        <v>714</v>
      </c>
      <c r="H104" s="170"/>
      <c r="I104" s="169" t="s">
        <v>621</v>
      </c>
      <c r="K104" s="155" t="s">
        <v>622</v>
      </c>
    </row>
    <row r="105" spans="1:11" ht="12.75">
      <c r="A105" s="146">
        <v>37203</v>
      </c>
      <c r="C105" s="152" t="s">
        <v>697</v>
      </c>
      <c r="E105" s="152" t="s">
        <v>486</v>
      </c>
      <c r="G105" s="171" t="s">
        <v>714</v>
      </c>
      <c r="H105" s="170"/>
      <c r="I105" s="169" t="s">
        <v>623</v>
      </c>
      <c r="K105" s="155" t="s">
        <v>896</v>
      </c>
    </row>
    <row r="107" spans="1:11" ht="12.75">
      <c r="A107" s="146">
        <v>37203</v>
      </c>
      <c r="C107" s="152" t="s">
        <v>697</v>
      </c>
      <c r="E107" s="152" t="s">
        <v>486</v>
      </c>
      <c r="G107" s="142" t="s">
        <v>714</v>
      </c>
      <c r="I107" s="169" t="s">
        <v>897</v>
      </c>
      <c r="J107" s="170"/>
      <c r="K107" s="155" t="s">
        <v>898</v>
      </c>
    </row>
    <row r="108" spans="1:11" ht="12.75">
      <c r="A108" s="146">
        <v>37203</v>
      </c>
      <c r="C108" s="152" t="s">
        <v>697</v>
      </c>
      <c r="E108" s="152" t="s">
        <v>486</v>
      </c>
      <c r="G108" s="142" t="s">
        <v>714</v>
      </c>
      <c r="I108" s="169" t="s">
        <v>899</v>
      </c>
      <c r="J108" s="170"/>
      <c r="K108" s="155" t="s">
        <v>900</v>
      </c>
    </row>
    <row r="109" spans="1:11" ht="12.75">
      <c r="A109" s="146">
        <v>37203</v>
      </c>
      <c r="C109" s="152" t="s">
        <v>697</v>
      </c>
      <c r="E109" s="152" t="s">
        <v>486</v>
      </c>
      <c r="G109" s="142" t="s">
        <v>714</v>
      </c>
      <c r="I109" s="169" t="s">
        <v>901</v>
      </c>
      <c r="J109" s="170"/>
      <c r="K109" s="155" t="s">
        <v>902</v>
      </c>
    </row>
    <row r="110" spans="1:11" ht="12.75">
      <c r="A110" s="146">
        <v>37203</v>
      </c>
      <c r="C110" s="152" t="s">
        <v>697</v>
      </c>
      <c r="E110" s="152" t="s">
        <v>486</v>
      </c>
      <c r="G110" s="142" t="s">
        <v>714</v>
      </c>
      <c r="I110" s="169" t="s">
        <v>903</v>
      </c>
      <c r="J110" s="170"/>
      <c r="K110" s="155" t="s">
        <v>904</v>
      </c>
    </row>
    <row r="111" spans="1:11" ht="12.75">
      <c r="A111" s="146">
        <v>37203</v>
      </c>
      <c r="C111" s="152" t="s">
        <v>697</v>
      </c>
      <c r="E111" s="152" t="s">
        <v>486</v>
      </c>
      <c r="G111" s="142" t="s">
        <v>714</v>
      </c>
      <c r="I111" s="169" t="s">
        <v>905</v>
      </c>
      <c r="J111" s="170"/>
      <c r="K111" s="155" t="s">
        <v>906</v>
      </c>
    </row>
    <row r="112" spans="1:11" ht="12.75">
      <c r="A112" s="146">
        <v>37203</v>
      </c>
      <c r="C112" s="152" t="s">
        <v>697</v>
      </c>
      <c r="E112" s="152" t="s">
        <v>486</v>
      </c>
      <c r="G112" s="142" t="s">
        <v>714</v>
      </c>
      <c r="I112" s="169" t="s">
        <v>907</v>
      </c>
      <c r="J112" s="170"/>
      <c r="K112" s="155" t="s">
        <v>908</v>
      </c>
    </row>
    <row r="113" spans="1:11" ht="12.75">
      <c r="A113" s="146">
        <v>37203</v>
      </c>
      <c r="C113" s="152" t="s">
        <v>697</v>
      </c>
      <c r="E113" s="152" t="s">
        <v>486</v>
      </c>
      <c r="G113" s="142" t="s">
        <v>714</v>
      </c>
      <c r="I113" s="169" t="s">
        <v>909</v>
      </c>
      <c r="J113" s="170"/>
      <c r="K113" s="155" t="s">
        <v>910</v>
      </c>
    </row>
    <row r="114" spans="1:11" ht="12.75">
      <c r="A114" s="146">
        <v>37203</v>
      </c>
      <c r="C114" s="152" t="s">
        <v>697</v>
      </c>
      <c r="E114" s="152" t="s">
        <v>486</v>
      </c>
      <c r="G114" s="142" t="s">
        <v>714</v>
      </c>
      <c r="I114" s="169" t="s">
        <v>911</v>
      </c>
      <c r="J114" s="170"/>
      <c r="K114" s="155" t="s">
        <v>912</v>
      </c>
    </row>
    <row r="115" spans="1:11" ht="12.75">
      <c r="A115" s="146">
        <v>37203</v>
      </c>
      <c r="C115" s="152" t="s">
        <v>697</v>
      </c>
      <c r="E115" s="152" t="s">
        <v>486</v>
      </c>
      <c r="G115" s="142" t="s">
        <v>714</v>
      </c>
      <c r="I115" s="169" t="s">
        <v>913</v>
      </c>
      <c r="J115" s="170"/>
      <c r="K115" s="155" t="s">
        <v>914</v>
      </c>
    </row>
    <row r="116" spans="1:11" ht="12.75">
      <c r="A116" s="146">
        <v>37203</v>
      </c>
      <c r="C116" s="152" t="s">
        <v>697</v>
      </c>
      <c r="E116" s="152" t="s">
        <v>486</v>
      </c>
      <c r="G116" s="142" t="s">
        <v>714</v>
      </c>
      <c r="I116" s="169" t="s">
        <v>915</v>
      </c>
      <c r="J116" s="170"/>
      <c r="K116" s="155" t="s">
        <v>916</v>
      </c>
    </row>
    <row r="117" spans="9:11" ht="12.75">
      <c r="I117" s="171"/>
      <c r="J117" s="170"/>
      <c r="K117" s="155"/>
    </row>
    <row r="118" spans="1:11" ht="12.75">
      <c r="A118" s="146">
        <v>37203</v>
      </c>
      <c r="C118" s="152" t="s">
        <v>697</v>
      </c>
      <c r="E118" s="152" t="s">
        <v>486</v>
      </c>
      <c r="G118" s="142" t="s">
        <v>714</v>
      </c>
      <c r="I118" s="159" t="s">
        <v>917</v>
      </c>
      <c r="J118" s="170"/>
      <c r="K118" s="155" t="s">
        <v>918</v>
      </c>
    </row>
    <row r="119" spans="1:11" ht="12.75">
      <c r="A119" s="146">
        <v>37203</v>
      </c>
      <c r="C119" s="152" t="s">
        <v>697</v>
      </c>
      <c r="E119" s="152" t="s">
        <v>486</v>
      </c>
      <c r="G119" s="142" t="s">
        <v>714</v>
      </c>
      <c r="I119" s="159" t="s">
        <v>919</v>
      </c>
      <c r="J119" s="170"/>
      <c r="K119" s="155" t="s">
        <v>920</v>
      </c>
    </row>
    <row r="120" spans="1:11" ht="12.75">
      <c r="A120" s="146">
        <v>37203</v>
      </c>
      <c r="C120" s="152" t="s">
        <v>697</v>
      </c>
      <c r="E120" s="152" t="s">
        <v>486</v>
      </c>
      <c r="G120" s="142" t="s">
        <v>714</v>
      </c>
      <c r="I120" s="159" t="s">
        <v>921</v>
      </c>
      <c r="J120" s="170"/>
      <c r="K120" s="155" t="s">
        <v>922</v>
      </c>
    </row>
    <row r="121" spans="1:11" ht="12.75">
      <c r="A121" s="146">
        <v>37203</v>
      </c>
      <c r="C121" s="152" t="s">
        <v>697</v>
      </c>
      <c r="E121" s="152" t="s">
        <v>486</v>
      </c>
      <c r="G121" s="142" t="s">
        <v>714</v>
      </c>
      <c r="I121" s="159" t="s">
        <v>923</v>
      </c>
      <c r="J121" s="170"/>
      <c r="K121" s="155" t="s">
        <v>924</v>
      </c>
    </row>
    <row r="122" spans="1:11" ht="12.75">
      <c r="A122" s="146">
        <v>37203</v>
      </c>
      <c r="C122" s="152" t="s">
        <v>697</v>
      </c>
      <c r="E122" s="152" t="s">
        <v>486</v>
      </c>
      <c r="G122" s="142" t="s">
        <v>714</v>
      </c>
      <c r="I122" s="159" t="s">
        <v>925</v>
      </c>
      <c r="J122" s="170"/>
      <c r="K122" s="155" t="s">
        <v>926</v>
      </c>
    </row>
    <row r="123" spans="1:11" ht="12.75">
      <c r="A123" s="146">
        <v>37203</v>
      </c>
      <c r="C123" s="152" t="s">
        <v>697</v>
      </c>
      <c r="E123" s="152" t="s">
        <v>486</v>
      </c>
      <c r="G123" s="142" t="s">
        <v>714</v>
      </c>
      <c r="I123" s="159" t="s">
        <v>927</v>
      </c>
      <c r="J123" s="170"/>
      <c r="K123" s="155" t="s">
        <v>928</v>
      </c>
    </row>
    <row r="124" spans="1:11" ht="12.75">
      <c r="A124" s="146">
        <v>37203</v>
      </c>
      <c r="C124" s="152" t="s">
        <v>697</v>
      </c>
      <c r="E124" s="152" t="s">
        <v>486</v>
      </c>
      <c r="G124" s="142" t="s">
        <v>714</v>
      </c>
      <c r="I124" s="159" t="s">
        <v>929</v>
      </c>
      <c r="J124" s="170"/>
      <c r="K124" s="155" t="s">
        <v>930</v>
      </c>
    </row>
    <row r="125" spans="9:11" ht="12.75">
      <c r="I125" s="168"/>
      <c r="J125" s="170"/>
      <c r="K125" s="155"/>
    </row>
    <row r="126" spans="1:12" ht="12.75">
      <c r="A126" s="146">
        <v>37203</v>
      </c>
      <c r="C126" s="152" t="s">
        <v>697</v>
      </c>
      <c r="E126" s="152" t="s">
        <v>698</v>
      </c>
      <c r="G126" s="167" t="s">
        <v>714</v>
      </c>
      <c r="I126" s="159" t="s">
        <v>931</v>
      </c>
      <c r="K126" s="155" t="s">
        <v>932</v>
      </c>
      <c r="L126" s="155"/>
    </row>
    <row r="128" spans="1:11" ht="12.75">
      <c r="A128" s="146">
        <v>37203</v>
      </c>
      <c r="C128" s="152" t="s">
        <v>697</v>
      </c>
      <c r="E128" s="152" t="s">
        <v>486</v>
      </c>
      <c r="G128" s="142" t="s">
        <v>714</v>
      </c>
      <c r="I128" s="169" t="s">
        <v>933</v>
      </c>
      <c r="J128" s="170"/>
      <c r="K128" s="155" t="s">
        <v>934</v>
      </c>
    </row>
    <row r="129" spans="1:11" ht="12.75">
      <c r="A129" s="146">
        <v>37203</v>
      </c>
      <c r="C129" s="152" t="s">
        <v>697</v>
      </c>
      <c r="E129" s="152" t="s">
        <v>486</v>
      </c>
      <c r="G129" s="142" t="s">
        <v>714</v>
      </c>
      <c r="I129" s="169" t="s">
        <v>935</v>
      </c>
      <c r="J129" s="170"/>
      <c r="K129" s="155" t="s">
        <v>936</v>
      </c>
    </row>
    <row r="130" spans="1:11" ht="12.75">
      <c r="A130" s="146">
        <v>37203</v>
      </c>
      <c r="C130" s="152" t="s">
        <v>697</v>
      </c>
      <c r="E130" s="152" t="s">
        <v>486</v>
      </c>
      <c r="G130" s="142" t="s">
        <v>714</v>
      </c>
      <c r="I130" s="169" t="s">
        <v>937</v>
      </c>
      <c r="J130" s="170"/>
      <c r="K130" s="155" t="s">
        <v>938</v>
      </c>
    </row>
    <row r="131" spans="1:11" ht="12.75">
      <c r="A131" s="146">
        <v>37203</v>
      </c>
      <c r="C131" s="152" t="s">
        <v>697</v>
      </c>
      <c r="E131" s="152" t="s">
        <v>486</v>
      </c>
      <c r="G131" s="142" t="s">
        <v>714</v>
      </c>
      <c r="I131" s="169" t="s">
        <v>939</v>
      </c>
      <c r="J131" s="170"/>
      <c r="K131" s="155" t="s">
        <v>940</v>
      </c>
    </row>
    <row r="132" spans="1:11" ht="12.75">
      <c r="A132" s="146">
        <v>37203</v>
      </c>
      <c r="C132" s="152" t="s">
        <v>697</v>
      </c>
      <c r="E132" s="152" t="s">
        <v>486</v>
      </c>
      <c r="G132" s="142" t="s">
        <v>714</v>
      </c>
      <c r="I132" s="169" t="s">
        <v>941</v>
      </c>
      <c r="J132" s="170"/>
      <c r="K132" s="155" t="s">
        <v>942</v>
      </c>
    </row>
    <row r="133" spans="1:11" ht="12.75">
      <c r="A133" s="146">
        <v>37203</v>
      </c>
      <c r="C133" s="152" t="s">
        <v>697</v>
      </c>
      <c r="E133" s="152" t="s">
        <v>486</v>
      </c>
      <c r="G133" s="142" t="s">
        <v>714</v>
      </c>
      <c r="I133" s="169" t="s">
        <v>943</v>
      </c>
      <c r="J133" s="170"/>
      <c r="K133" s="155" t="s">
        <v>944</v>
      </c>
    </row>
    <row r="134" spans="1:11" ht="12.75">
      <c r="A134" s="146">
        <v>37203</v>
      </c>
      <c r="C134" s="152" t="s">
        <v>697</v>
      </c>
      <c r="E134" s="152" t="s">
        <v>486</v>
      </c>
      <c r="G134" s="142" t="s">
        <v>714</v>
      </c>
      <c r="I134" s="169" t="s">
        <v>945</v>
      </c>
      <c r="J134" s="170"/>
      <c r="K134" s="155" t="s">
        <v>946</v>
      </c>
    </row>
    <row r="135" spans="1:11" ht="12.75">
      <c r="A135" s="146">
        <v>37203</v>
      </c>
      <c r="C135" s="152" t="s">
        <v>697</v>
      </c>
      <c r="E135" s="152" t="s">
        <v>486</v>
      </c>
      <c r="G135" s="142" t="s">
        <v>714</v>
      </c>
      <c r="I135" s="169" t="s">
        <v>947</v>
      </c>
      <c r="J135" s="170"/>
      <c r="K135" s="155" t="s">
        <v>948</v>
      </c>
    </row>
    <row r="136" spans="1:11" ht="12.75">
      <c r="A136" s="146">
        <v>37203</v>
      </c>
      <c r="C136" s="152" t="s">
        <v>697</v>
      </c>
      <c r="E136" s="152" t="s">
        <v>486</v>
      </c>
      <c r="G136" s="142" t="s">
        <v>714</v>
      </c>
      <c r="I136" s="169" t="s">
        <v>949</v>
      </c>
      <c r="J136" s="170"/>
      <c r="K136" s="155" t="s">
        <v>950</v>
      </c>
    </row>
    <row r="137" spans="1:11" ht="12.75">
      <c r="A137" s="146">
        <v>37203</v>
      </c>
      <c r="C137" s="152" t="s">
        <v>697</v>
      </c>
      <c r="E137" s="152" t="s">
        <v>486</v>
      </c>
      <c r="G137" s="142" t="s">
        <v>714</v>
      </c>
      <c r="I137" s="169" t="s">
        <v>951</v>
      </c>
      <c r="J137" s="170"/>
      <c r="K137" s="155" t="s">
        <v>952</v>
      </c>
    </row>
    <row r="139" spans="1:11" ht="12.75">
      <c r="A139" s="146">
        <v>37203</v>
      </c>
      <c r="C139" s="152" t="s">
        <v>697</v>
      </c>
      <c r="E139" s="152" t="s">
        <v>486</v>
      </c>
      <c r="G139" s="142" t="s">
        <v>714</v>
      </c>
      <c r="I139" s="169" t="s">
        <v>953</v>
      </c>
      <c r="J139" s="170"/>
      <c r="K139" s="155" t="s">
        <v>954</v>
      </c>
    </row>
    <row r="140" spans="1:11" ht="12.75">
      <c r="A140" s="146">
        <v>37203</v>
      </c>
      <c r="C140" s="152" t="s">
        <v>697</v>
      </c>
      <c r="E140" s="152" t="s">
        <v>486</v>
      </c>
      <c r="G140" s="142" t="s">
        <v>714</v>
      </c>
      <c r="I140" s="169" t="s">
        <v>955</v>
      </c>
      <c r="J140" s="170"/>
      <c r="K140" s="155" t="s">
        <v>956</v>
      </c>
    </row>
    <row r="141" spans="1:11" ht="12.75">
      <c r="A141" s="146">
        <v>37203</v>
      </c>
      <c r="C141" s="152" t="s">
        <v>697</v>
      </c>
      <c r="E141" s="152" t="s">
        <v>486</v>
      </c>
      <c r="G141" s="142" t="s">
        <v>714</v>
      </c>
      <c r="I141" s="169" t="s">
        <v>957</v>
      </c>
      <c r="J141" s="170"/>
      <c r="K141" s="155" t="s">
        <v>958</v>
      </c>
    </row>
    <row r="142" spans="1:11" ht="12.75">
      <c r="A142" s="146">
        <v>37203</v>
      </c>
      <c r="C142" s="152" t="s">
        <v>697</v>
      </c>
      <c r="E142" s="152" t="s">
        <v>486</v>
      </c>
      <c r="G142" s="142" t="s">
        <v>714</v>
      </c>
      <c r="I142" s="169" t="s">
        <v>959</v>
      </c>
      <c r="J142" s="170"/>
      <c r="K142" s="155" t="s">
        <v>960</v>
      </c>
    </row>
    <row r="143" spans="1:11" ht="12.75">
      <c r="A143" s="146">
        <v>37203</v>
      </c>
      <c r="C143" s="152" t="s">
        <v>697</v>
      </c>
      <c r="E143" s="152" t="s">
        <v>486</v>
      </c>
      <c r="G143" s="142" t="s">
        <v>714</v>
      </c>
      <c r="I143" s="169" t="s">
        <v>961</v>
      </c>
      <c r="J143" s="170"/>
      <c r="K143" s="155" t="s">
        <v>962</v>
      </c>
    </row>
    <row r="144" spans="1:11" ht="12.75">
      <c r="A144" s="146">
        <v>37203</v>
      </c>
      <c r="C144" s="152" t="s">
        <v>697</v>
      </c>
      <c r="E144" s="152" t="s">
        <v>486</v>
      </c>
      <c r="G144" s="142" t="s">
        <v>714</v>
      </c>
      <c r="I144" s="169" t="s">
        <v>963</v>
      </c>
      <c r="J144" s="170"/>
      <c r="K144" s="155" t="s">
        <v>964</v>
      </c>
    </row>
    <row r="145" spans="1:11" ht="12.75">
      <c r="A145" s="146">
        <v>37203</v>
      </c>
      <c r="C145" s="152" t="s">
        <v>697</v>
      </c>
      <c r="E145" s="152" t="s">
        <v>486</v>
      </c>
      <c r="G145" s="142" t="s">
        <v>714</v>
      </c>
      <c r="I145" s="169" t="s">
        <v>965</v>
      </c>
      <c r="J145" s="170"/>
      <c r="K145" s="155" t="s">
        <v>966</v>
      </c>
    </row>
    <row r="146" spans="1:11" ht="12.75">
      <c r="A146" s="146">
        <v>37203</v>
      </c>
      <c r="C146" s="152" t="s">
        <v>697</v>
      </c>
      <c r="E146" s="152" t="s">
        <v>486</v>
      </c>
      <c r="G146" s="142" t="s">
        <v>714</v>
      </c>
      <c r="I146" s="169" t="s">
        <v>967</v>
      </c>
      <c r="J146" s="170"/>
      <c r="K146" s="155" t="s">
        <v>968</v>
      </c>
    </row>
    <row r="147" spans="1:11" ht="12.75">
      <c r="A147" s="146">
        <v>37203</v>
      </c>
      <c r="C147" s="152" t="s">
        <v>697</v>
      </c>
      <c r="E147" s="152" t="s">
        <v>486</v>
      </c>
      <c r="G147" s="142" t="s">
        <v>714</v>
      </c>
      <c r="I147" s="169" t="s">
        <v>969</v>
      </c>
      <c r="J147" s="170"/>
      <c r="K147" s="155" t="s">
        <v>970</v>
      </c>
    </row>
    <row r="148" spans="1:11" ht="12.75">
      <c r="A148" s="146">
        <v>37203</v>
      </c>
      <c r="C148" s="152" t="s">
        <v>697</v>
      </c>
      <c r="E148" s="152" t="s">
        <v>486</v>
      </c>
      <c r="G148" s="142" t="s">
        <v>714</v>
      </c>
      <c r="I148" s="169" t="s">
        <v>971</v>
      </c>
      <c r="J148" s="170"/>
      <c r="K148" s="155" t="s">
        <v>972</v>
      </c>
    </row>
    <row r="150" spans="1:11" ht="12.75">
      <c r="A150" s="146">
        <v>37251</v>
      </c>
      <c r="C150" s="152" t="s">
        <v>697</v>
      </c>
      <c r="E150" s="152" t="s">
        <v>486</v>
      </c>
      <c r="G150" s="142" t="s">
        <v>714</v>
      </c>
      <c r="I150" s="169" t="s">
        <v>973</v>
      </c>
      <c r="K150" s="155" t="s">
        <v>974</v>
      </c>
    </row>
    <row r="151" ht="12.75">
      <c r="I151" s="168"/>
    </row>
    <row r="152" spans="1:11" ht="12.75">
      <c r="A152" s="146">
        <v>37251</v>
      </c>
      <c r="C152" s="152" t="s">
        <v>697</v>
      </c>
      <c r="E152" s="152" t="s">
        <v>486</v>
      </c>
      <c r="G152" s="142" t="s">
        <v>714</v>
      </c>
      <c r="I152" s="169" t="s">
        <v>975</v>
      </c>
      <c r="K152" s="155" t="s">
        <v>976</v>
      </c>
    </row>
    <row r="154" spans="1:11" ht="25.5">
      <c r="A154" s="146">
        <v>37251</v>
      </c>
      <c r="C154" s="152" t="s">
        <v>702</v>
      </c>
      <c r="E154" s="152" t="s">
        <v>707</v>
      </c>
      <c r="G154" s="142" t="s">
        <v>977</v>
      </c>
      <c r="I154" s="152" t="s">
        <v>977</v>
      </c>
      <c r="K154" s="143" t="s">
        <v>978</v>
      </c>
    </row>
    <row r="156" spans="1:11" ht="12.75">
      <c r="A156" s="146">
        <v>37326</v>
      </c>
      <c r="C156" s="152" t="s">
        <v>697</v>
      </c>
      <c r="E156" s="152" t="s">
        <v>698</v>
      </c>
      <c r="G156" s="142" t="s">
        <v>979</v>
      </c>
      <c r="I156" s="159" t="s">
        <v>980</v>
      </c>
      <c r="J156" s="170"/>
      <c r="K156" s="155" t="s">
        <v>981</v>
      </c>
    </row>
    <row r="157" spans="1:11" ht="12.75">
      <c r="A157" s="146">
        <v>37326</v>
      </c>
      <c r="C157" s="152" t="s">
        <v>697</v>
      </c>
      <c r="E157" s="152" t="s">
        <v>698</v>
      </c>
      <c r="G157" s="142" t="s">
        <v>979</v>
      </c>
      <c r="I157" s="159" t="s">
        <v>982</v>
      </c>
      <c r="J157" s="170"/>
      <c r="K157" s="155" t="s">
        <v>983</v>
      </c>
    </row>
    <row r="158" spans="1:11" ht="12.75">
      <c r="A158" s="146">
        <v>37326</v>
      </c>
      <c r="C158" s="152" t="s">
        <v>697</v>
      </c>
      <c r="E158" s="152" t="s">
        <v>698</v>
      </c>
      <c r="G158" s="142" t="s">
        <v>979</v>
      </c>
      <c r="I158" s="159" t="s">
        <v>984</v>
      </c>
      <c r="J158" s="170"/>
      <c r="K158" s="155" t="s">
        <v>985</v>
      </c>
    </row>
    <row r="159" spans="1:11" ht="12.75">
      <c r="A159" s="146">
        <v>37326</v>
      </c>
      <c r="C159" s="152" t="s">
        <v>697</v>
      </c>
      <c r="E159" s="152" t="s">
        <v>698</v>
      </c>
      <c r="G159" s="142" t="s">
        <v>979</v>
      </c>
      <c r="I159" s="159" t="s">
        <v>986</v>
      </c>
      <c r="J159" s="170"/>
      <c r="K159" s="155" t="s">
        <v>987</v>
      </c>
    </row>
    <row r="160" spans="1:11" ht="12.75">
      <c r="A160" s="146">
        <v>37326</v>
      </c>
      <c r="C160" s="152" t="s">
        <v>697</v>
      </c>
      <c r="E160" s="152" t="s">
        <v>698</v>
      </c>
      <c r="G160" s="142" t="s">
        <v>979</v>
      </c>
      <c r="I160" s="159" t="s">
        <v>988</v>
      </c>
      <c r="J160" s="170"/>
      <c r="K160" s="155" t="s">
        <v>989</v>
      </c>
    </row>
    <row r="161" spans="1:11" ht="12.75">
      <c r="A161" s="146">
        <v>37326</v>
      </c>
      <c r="C161" s="152" t="s">
        <v>697</v>
      </c>
      <c r="E161" s="152" t="s">
        <v>698</v>
      </c>
      <c r="G161" s="142" t="s">
        <v>979</v>
      </c>
      <c r="I161" s="159" t="s">
        <v>990</v>
      </c>
      <c r="J161" s="170"/>
      <c r="K161" s="155" t="s">
        <v>991</v>
      </c>
    </row>
    <row r="163" spans="1:11" ht="12.75">
      <c r="A163" s="146">
        <v>37326</v>
      </c>
      <c r="C163" s="152" t="s">
        <v>697</v>
      </c>
      <c r="E163" s="152" t="s">
        <v>698</v>
      </c>
      <c r="G163" s="142" t="s">
        <v>992</v>
      </c>
      <c r="I163" s="152" t="s">
        <v>993</v>
      </c>
      <c r="K163" s="155" t="s">
        <v>994</v>
      </c>
    </row>
    <row r="165" spans="1:11" ht="24.75" customHeight="1">
      <c r="A165" s="287" t="s">
        <v>458</v>
      </c>
      <c r="B165" s="288"/>
      <c r="C165" s="288"/>
      <c r="D165" s="288"/>
      <c r="E165" s="288"/>
      <c r="F165" s="288"/>
      <c r="G165" s="288"/>
      <c r="H165" s="288"/>
      <c r="I165" s="288"/>
      <c r="J165" s="288"/>
      <c r="K165" s="289"/>
    </row>
  </sheetData>
  <mergeCells count="1">
    <mergeCell ref="A165:K165"/>
  </mergeCells>
  <printOptions/>
  <pageMargins left="0.25" right="0" top="0.25" bottom="0.35" header="0.5" footer="0.17"/>
  <pageSetup cellComments="asDisplayed" firstPageNumber="1" useFirstPageNumber="1" fitToHeight="0" fitToWidth="1" horizontalDpi="600" verticalDpi="600" orientation="portrait" scale="89" r:id="rId3"/>
  <headerFooter alignWithMargins="0">
    <oddFooter>&amp;L&amp;8 06/12/02&amp;R&amp;9Attachment 21, Page &amp;P of 3</oddFooter>
  </headerFooter>
  <rowBreaks count="1" manualBreakCount="1">
    <brk id="117" max="255" man="1"/>
  </rowBreaks>
  <legacyDrawing r:id="rId2"/>
</worksheet>
</file>

<file path=xl/worksheets/sheet22.xml><?xml version="1.0" encoding="utf-8"?>
<worksheet xmlns="http://schemas.openxmlformats.org/spreadsheetml/2006/main" xmlns:r="http://schemas.openxmlformats.org/officeDocument/2006/relationships">
  <dimension ref="A1:L142"/>
  <sheetViews>
    <sheetView workbookViewId="0" topLeftCell="A1">
      <selection activeCell="A1" sqref="A1"/>
    </sheetView>
  </sheetViews>
  <sheetFormatPr defaultColWidth="9.33203125" defaultRowHeight="12.75"/>
  <cols>
    <col min="1" max="1" width="10.33203125" style="183" customWidth="1"/>
    <col min="2" max="2" width="1.0078125" style="170" customWidth="1"/>
    <col min="3" max="3" width="9.33203125" style="168" customWidth="1"/>
    <col min="4" max="4" width="1.0078125" style="170" customWidth="1"/>
    <col min="5" max="5" width="10.83203125" style="168" customWidth="1"/>
    <col min="6" max="6" width="1.0078125" style="170" customWidth="1"/>
    <col min="7" max="7" width="10.83203125" style="168" customWidth="1"/>
    <col min="8" max="8" width="1.0078125" style="170" customWidth="1"/>
    <col min="9" max="9" width="78.16015625" style="143" customWidth="1"/>
    <col min="10" max="16384" width="9.33203125" style="173" customWidth="1"/>
  </cols>
  <sheetData>
    <row r="1" spans="1:11" s="144" customFormat="1" ht="12.75">
      <c r="A1" s="141" t="s">
        <v>995</v>
      </c>
      <c r="B1" s="141"/>
      <c r="C1" s="142"/>
      <c r="D1" s="142"/>
      <c r="E1" s="142"/>
      <c r="F1" s="142"/>
      <c r="G1" s="142"/>
      <c r="H1" s="142"/>
      <c r="I1" s="142"/>
      <c r="J1" s="142"/>
      <c r="K1" s="143"/>
    </row>
    <row r="2" spans="1:11" s="144" customFormat="1" ht="3" customHeight="1">
      <c r="A2" s="141"/>
      <c r="B2" s="141"/>
      <c r="C2" s="142"/>
      <c r="D2" s="142"/>
      <c r="E2" s="142"/>
      <c r="F2" s="142"/>
      <c r="G2" s="142"/>
      <c r="H2" s="142"/>
      <c r="I2" s="142"/>
      <c r="J2" s="142"/>
      <c r="K2" s="143"/>
    </row>
    <row r="3" spans="1:9" s="182" customFormat="1" ht="12.75">
      <c r="A3" s="178" t="s">
        <v>996</v>
      </c>
      <c r="B3" s="179"/>
      <c r="C3" s="180"/>
      <c r="D3" s="179"/>
      <c r="E3" s="180"/>
      <c r="F3" s="179"/>
      <c r="G3" s="180"/>
      <c r="H3" s="181"/>
      <c r="I3" s="163"/>
    </row>
    <row r="5" spans="1:9" s="186" customFormat="1" ht="38.25">
      <c r="A5" s="184" t="s">
        <v>997</v>
      </c>
      <c r="B5" s="185"/>
      <c r="C5" s="151" t="s">
        <v>998</v>
      </c>
      <c r="D5" s="185"/>
      <c r="E5" s="151" t="s">
        <v>999</v>
      </c>
      <c r="F5" s="185"/>
      <c r="G5" s="151" t="s">
        <v>999</v>
      </c>
      <c r="H5" s="185"/>
      <c r="I5" s="151" t="s">
        <v>1000</v>
      </c>
    </row>
    <row r="6" spans="1:9" s="186" customFormat="1" ht="12.75">
      <c r="A6" s="187" t="s">
        <v>1001</v>
      </c>
      <c r="B6" s="185"/>
      <c r="C6" s="188"/>
      <c r="D6" s="185"/>
      <c r="E6" s="188"/>
      <c r="F6" s="185"/>
      <c r="G6" s="188"/>
      <c r="H6" s="185"/>
      <c r="I6" s="188"/>
    </row>
    <row r="7" spans="1:12" ht="12.75">
      <c r="A7" s="183">
        <v>37203</v>
      </c>
      <c r="C7" s="152" t="s">
        <v>697</v>
      </c>
      <c r="E7" s="159" t="s">
        <v>1002</v>
      </c>
      <c r="G7" s="159" t="s">
        <v>1003</v>
      </c>
      <c r="I7" s="189" t="s">
        <v>1004</v>
      </c>
      <c r="J7" s="155"/>
      <c r="K7" s="155"/>
      <c r="L7" s="155"/>
    </row>
    <row r="8" spans="1:12" ht="12.75">
      <c r="A8" s="183">
        <v>37203</v>
      </c>
      <c r="C8" s="152" t="s">
        <v>697</v>
      </c>
      <c r="E8" s="159" t="s">
        <v>1002</v>
      </c>
      <c r="G8" s="159" t="s">
        <v>1005</v>
      </c>
      <c r="I8" s="189" t="s">
        <v>1006</v>
      </c>
      <c r="J8" s="155"/>
      <c r="K8" s="155"/>
      <c r="L8" s="155"/>
    </row>
    <row r="9" spans="1:12" ht="12.75">
      <c r="A9" s="183">
        <v>37203</v>
      </c>
      <c r="C9" s="152" t="s">
        <v>697</v>
      </c>
      <c r="E9" s="159" t="s">
        <v>1002</v>
      </c>
      <c r="G9" s="159" t="s">
        <v>1007</v>
      </c>
      <c r="I9" s="189" t="s">
        <v>1008</v>
      </c>
      <c r="J9" s="155"/>
      <c r="K9" s="155"/>
      <c r="L9" s="155"/>
    </row>
    <row r="10" spans="1:12" ht="12.75">
      <c r="A10" s="183">
        <v>37203</v>
      </c>
      <c r="C10" s="152" t="s">
        <v>697</v>
      </c>
      <c r="E10" s="159" t="s">
        <v>1002</v>
      </c>
      <c r="G10" s="159" t="s">
        <v>1009</v>
      </c>
      <c r="I10" s="189" t="s">
        <v>1010</v>
      </c>
      <c r="J10" s="155"/>
      <c r="K10" s="155"/>
      <c r="L10" s="155"/>
    </row>
    <row r="11" spans="1:12" ht="12.75">
      <c r="A11" s="183">
        <v>37203</v>
      </c>
      <c r="C11" s="152" t="s">
        <v>697</v>
      </c>
      <c r="E11" s="159" t="s">
        <v>1002</v>
      </c>
      <c r="G11" s="159" t="s">
        <v>1011</v>
      </c>
      <c r="I11" s="189" t="s">
        <v>1012</v>
      </c>
      <c r="J11" s="155"/>
      <c r="K11" s="155"/>
      <c r="L11" s="155"/>
    </row>
    <row r="12" spans="1:12" ht="12.75">
      <c r="A12" s="183">
        <v>37203</v>
      </c>
      <c r="C12" s="152" t="s">
        <v>697</v>
      </c>
      <c r="E12" s="159" t="s">
        <v>1002</v>
      </c>
      <c r="G12" s="159" t="s">
        <v>1013</v>
      </c>
      <c r="I12" s="189" t="s">
        <v>1014</v>
      </c>
      <c r="J12" s="155"/>
      <c r="K12" s="155"/>
      <c r="L12" s="155"/>
    </row>
    <row r="13" spans="1:9" ht="12.75">
      <c r="A13" s="183">
        <v>37203</v>
      </c>
      <c r="C13" s="152" t="s">
        <v>697</v>
      </c>
      <c r="E13" s="159" t="s">
        <v>1002</v>
      </c>
      <c r="G13" s="159" t="s">
        <v>1015</v>
      </c>
      <c r="I13" s="189" t="s">
        <v>1016</v>
      </c>
    </row>
    <row r="14" spans="1:9" ht="12.75">
      <c r="A14" s="183">
        <v>37203</v>
      </c>
      <c r="C14" s="152" t="s">
        <v>697</v>
      </c>
      <c r="E14" s="159" t="s">
        <v>1002</v>
      </c>
      <c r="G14" s="159" t="s">
        <v>1017</v>
      </c>
      <c r="I14" s="189" t="s">
        <v>1018</v>
      </c>
    </row>
    <row r="15" spans="1:9" ht="12.75">
      <c r="A15" s="183">
        <v>37203</v>
      </c>
      <c r="C15" s="152" t="s">
        <v>697</v>
      </c>
      <c r="E15" s="159" t="s">
        <v>1002</v>
      </c>
      <c r="G15" s="159" t="s">
        <v>1019</v>
      </c>
      <c r="I15" s="189" t="s">
        <v>1020</v>
      </c>
    </row>
    <row r="16" spans="1:9" ht="12.75">
      <c r="A16" s="183">
        <v>37203</v>
      </c>
      <c r="C16" s="152" t="s">
        <v>697</v>
      </c>
      <c r="E16" s="159" t="s">
        <v>1002</v>
      </c>
      <c r="G16" s="159" t="s">
        <v>1021</v>
      </c>
      <c r="I16" s="189" t="s">
        <v>1022</v>
      </c>
    </row>
    <row r="17" spans="1:11" ht="12.75">
      <c r="A17" s="183">
        <v>37203</v>
      </c>
      <c r="C17" s="152" t="s">
        <v>697</v>
      </c>
      <c r="E17" s="159" t="s">
        <v>1002</v>
      </c>
      <c r="G17" s="159" t="s">
        <v>1023</v>
      </c>
      <c r="I17" s="189" t="s">
        <v>1024</v>
      </c>
      <c r="J17" s="155"/>
      <c r="K17" s="155"/>
    </row>
    <row r="18" spans="1:9" ht="12.75">
      <c r="A18" s="183">
        <v>37203</v>
      </c>
      <c r="C18" s="152" t="s">
        <v>697</v>
      </c>
      <c r="E18" s="159" t="s">
        <v>1002</v>
      </c>
      <c r="G18" s="159" t="s">
        <v>1025</v>
      </c>
      <c r="I18" s="189" t="s">
        <v>1026</v>
      </c>
    </row>
    <row r="19" spans="1:11" ht="12.75">
      <c r="A19" s="183">
        <v>37203</v>
      </c>
      <c r="C19" s="152" t="s">
        <v>697</v>
      </c>
      <c r="E19" s="159" t="s">
        <v>1002</v>
      </c>
      <c r="G19" s="159" t="s">
        <v>1027</v>
      </c>
      <c r="I19" s="189" t="s">
        <v>1028</v>
      </c>
      <c r="J19" s="155"/>
      <c r="K19" s="155"/>
    </row>
    <row r="20" spans="1:9" ht="12.75">
      <c r="A20" s="183">
        <v>37203</v>
      </c>
      <c r="C20" s="152" t="s">
        <v>697</v>
      </c>
      <c r="E20" s="159" t="s">
        <v>1002</v>
      </c>
      <c r="G20" s="159" t="s">
        <v>1029</v>
      </c>
      <c r="I20" s="189" t="s">
        <v>1030</v>
      </c>
    </row>
    <row r="21" spans="1:9" ht="12.75">
      <c r="A21" s="183">
        <v>37203</v>
      </c>
      <c r="C21" s="152" t="s">
        <v>697</v>
      </c>
      <c r="E21" s="159" t="s">
        <v>1002</v>
      </c>
      <c r="G21" s="159" t="s">
        <v>1031</v>
      </c>
      <c r="I21" s="189" t="s">
        <v>1032</v>
      </c>
    </row>
    <row r="22" spans="1:9" ht="12.75">
      <c r="A22" s="183">
        <v>37203</v>
      </c>
      <c r="C22" s="152" t="s">
        <v>697</v>
      </c>
      <c r="E22" s="159" t="s">
        <v>1002</v>
      </c>
      <c r="G22" s="159" t="s">
        <v>1033</v>
      </c>
      <c r="I22" s="189" t="s">
        <v>1034</v>
      </c>
    </row>
    <row r="23" spans="1:9" ht="12.75">
      <c r="A23" s="183">
        <v>37203</v>
      </c>
      <c r="C23" s="152" t="s">
        <v>697</v>
      </c>
      <c r="E23" s="159" t="s">
        <v>1002</v>
      </c>
      <c r="G23" s="159" t="s">
        <v>1035</v>
      </c>
      <c r="I23" s="189" t="s">
        <v>1036</v>
      </c>
    </row>
    <row r="24" spans="1:9" ht="12.75">
      <c r="A24" s="183">
        <v>37203</v>
      </c>
      <c r="C24" s="152" t="s">
        <v>697</v>
      </c>
      <c r="E24" s="159" t="s">
        <v>1002</v>
      </c>
      <c r="G24" s="159" t="s">
        <v>1037</v>
      </c>
      <c r="I24" s="189" t="s">
        <v>1038</v>
      </c>
    </row>
    <row r="25" spans="1:9" ht="12.75">
      <c r="A25" s="183">
        <v>37203</v>
      </c>
      <c r="C25" s="152" t="s">
        <v>697</v>
      </c>
      <c r="E25" s="159" t="s">
        <v>1002</v>
      </c>
      <c r="G25" s="159" t="s">
        <v>1039</v>
      </c>
      <c r="I25" s="189" t="s">
        <v>1040</v>
      </c>
    </row>
    <row r="26" spans="1:9" ht="12.75">
      <c r="A26" s="183">
        <v>37203</v>
      </c>
      <c r="C26" s="152" t="s">
        <v>697</v>
      </c>
      <c r="E26" s="159" t="s">
        <v>1002</v>
      </c>
      <c r="G26" s="159" t="s">
        <v>1041</v>
      </c>
      <c r="I26" s="189" t="s">
        <v>1042</v>
      </c>
    </row>
    <row r="27" spans="1:9" ht="12.75">
      <c r="A27" s="183">
        <v>37203</v>
      </c>
      <c r="C27" s="152" t="s">
        <v>697</v>
      </c>
      <c r="E27" s="159" t="s">
        <v>1002</v>
      </c>
      <c r="G27" s="159" t="s">
        <v>1043</v>
      </c>
      <c r="I27" s="189" t="s">
        <v>1044</v>
      </c>
    </row>
    <row r="28" spans="1:9" ht="12.75">
      <c r="A28" s="183">
        <v>37203</v>
      </c>
      <c r="C28" s="152" t="s">
        <v>697</v>
      </c>
      <c r="E28" s="159" t="s">
        <v>1002</v>
      </c>
      <c r="G28" s="159" t="s">
        <v>1045</v>
      </c>
      <c r="I28" s="189" t="s">
        <v>1046</v>
      </c>
    </row>
    <row r="29" spans="1:9" ht="12.75">
      <c r="A29" s="183">
        <v>37203</v>
      </c>
      <c r="C29" s="152" t="s">
        <v>697</v>
      </c>
      <c r="E29" s="159" t="s">
        <v>1002</v>
      </c>
      <c r="G29" s="159" t="s">
        <v>1047</v>
      </c>
      <c r="I29" s="189" t="s">
        <v>1048</v>
      </c>
    </row>
    <row r="30" spans="1:9" ht="12.75">
      <c r="A30" s="183">
        <v>37203</v>
      </c>
      <c r="C30" s="152" t="s">
        <v>697</v>
      </c>
      <c r="E30" s="159" t="s">
        <v>1002</v>
      </c>
      <c r="G30" s="159" t="s">
        <v>1049</v>
      </c>
      <c r="I30" s="189" t="s">
        <v>1050</v>
      </c>
    </row>
    <row r="31" ht="12.75">
      <c r="I31" s="190"/>
    </row>
    <row r="32" spans="1:9" ht="12.75">
      <c r="A32" s="187" t="s">
        <v>1051</v>
      </c>
      <c r="I32" s="155"/>
    </row>
    <row r="33" spans="1:9" ht="12.75">
      <c r="A33" s="183">
        <v>37203</v>
      </c>
      <c r="C33" s="152" t="s">
        <v>697</v>
      </c>
      <c r="E33" s="159" t="s">
        <v>1052</v>
      </c>
      <c r="G33" s="159" t="s">
        <v>1053</v>
      </c>
      <c r="I33" s="189" t="s">
        <v>1004</v>
      </c>
    </row>
    <row r="34" spans="1:9" ht="12.75">
      <c r="A34" s="183">
        <v>37203</v>
      </c>
      <c r="C34" s="152" t="s">
        <v>697</v>
      </c>
      <c r="E34" s="159" t="s">
        <v>1052</v>
      </c>
      <c r="G34" s="159" t="s">
        <v>1054</v>
      </c>
      <c r="I34" s="189" t="s">
        <v>1006</v>
      </c>
    </row>
    <row r="35" spans="1:9" ht="12.75">
      <c r="A35" s="183">
        <v>37203</v>
      </c>
      <c r="C35" s="152" t="s">
        <v>697</v>
      </c>
      <c r="E35" s="159" t="s">
        <v>1052</v>
      </c>
      <c r="G35" s="159" t="s">
        <v>1055</v>
      </c>
      <c r="I35" s="189" t="s">
        <v>1008</v>
      </c>
    </row>
    <row r="36" spans="1:9" ht="12.75">
      <c r="A36" s="183">
        <v>37203</v>
      </c>
      <c r="C36" s="152" t="s">
        <v>697</v>
      </c>
      <c r="E36" s="159" t="s">
        <v>1052</v>
      </c>
      <c r="G36" s="159" t="s">
        <v>1056</v>
      </c>
      <c r="I36" s="189" t="s">
        <v>1010</v>
      </c>
    </row>
    <row r="37" spans="1:9" ht="12.75">
      <c r="A37" s="183">
        <v>37203</v>
      </c>
      <c r="C37" s="152" t="s">
        <v>697</v>
      </c>
      <c r="E37" s="159" t="s">
        <v>1052</v>
      </c>
      <c r="G37" s="159" t="s">
        <v>1057</v>
      </c>
      <c r="I37" s="189" t="s">
        <v>1012</v>
      </c>
    </row>
    <row r="38" spans="1:9" ht="12.75">
      <c r="A38" s="183">
        <v>37203</v>
      </c>
      <c r="C38" s="152" t="s">
        <v>697</v>
      </c>
      <c r="E38" s="159" t="s">
        <v>1052</v>
      </c>
      <c r="G38" s="159" t="s">
        <v>1058</v>
      </c>
      <c r="I38" s="189" t="s">
        <v>1014</v>
      </c>
    </row>
    <row r="39" spans="1:9" ht="12.75">
      <c r="A39" s="183">
        <v>37203</v>
      </c>
      <c r="C39" s="152" t="s">
        <v>697</v>
      </c>
      <c r="E39" s="159" t="s">
        <v>1052</v>
      </c>
      <c r="G39" s="159" t="s">
        <v>1059</v>
      </c>
      <c r="I39" s="189" t="s">
        <v>1016</v>
      </c>
    </row>
    <row r="40" spans="1:9" ht="12.75">
      <c r="A40" s="183">
        <v>37203</v>
      </c>
      <c r="C40" s="152" t="s">
        <v>697</v>
      </c>
      <c r="E40" s="159" t="s">
        <v>1052</v>
      </c>
      <c r="G40" s="159" t="s">
        <v>1060</v>
      </c>
      <c r="I40" s="189" t="s">
        <v>1018</v>
      </c>
    </row>
    <row r="41" spans="1:9" ht="12.75">
      <c r="A41" s="183">
        <v>37203</v>
      </c>
      <c r="C41" s="152" t="s">
        <v>697</v>
      </c>
      <c r="E41" s="159" t="s">
        <v>1052</v>
      </c>
      <c r="G41" s="159" t="s">
        <v>1061</v>
      </c>
      <c r="I41" s="189" t="s">
        <v>1020</v>
      </c>
    </row>
    <row r="42" spans="1:9" ht="12.75">
      <c r="A42" s="183">
        <v>37203</v>
      </c>
      <c r="C42" s="152" t="s">
        <v>697</v>
      </c>
      <c r="E42" s="159" t="s">
        <v>1052</v>
      </c>
      <c r="G42" s="159" t="s">
        <v>1062</v>
      </c>
      <c r="I42" s="189" t="s">
        <v>1022</v>
      </c>
    </row>
    <row r="43" spans="1:9" ht="12.75">
      <c r="A43" s="183">
        <v>37203</v>
      </c>
      <c r="C43" s="152" t="s">
        <v>697</v>
      </c>
      <c r="E43" s="159" t="s">
        <v>1052</v>
      </c>
      <c r="G43" s="159" t="s">
        <v>1063</v>
      </c>
      <c r="I43" s="189" t="s">
        <v>1024</v>
      </c>
    </row>
    <row r="44" spans="1:9" ht="12.75">
      <c r="A44" s="183">
        <v>37203</v>
      </c>
      <c r="C44" s="152" t="s">
        <v>697</v>
      </c>
      <c r="E44" s="159" t="s">
        <v>1052</v>
      </c>
      <c r="G44" s="159" t="s">
        <v>1064</v>
      </c>
      <c r="I44" s="189" t="s">
        <v>1026</v>
      </c>
    </row>
    <row r="45" spans="1:9" ht="12.75">
      <c r="A45" s="183">
        <v>37203</v>
      </c>
      <c r="C45" s="152" t="s">
        <v>697</v>
      </c>
      <c r="E45" s="159" t="s">
        <v>1052</v>
      </c>
      <c r="G45" s="159" t="s">
        <v>1065</v>
      </c>
      <c r="I45" s="189" t="s">
        <v>1028</v>
      </c>
    </row>
    <row r="46" spans="1:9" ht="12.75">
      <c r="A46" s="183">
        <v>37203</v>
      </c>
      <c r="C46" s="152" t="s">
        <v>697</v>
      </c>
      <c r="E46" s="159" t="s">
        <v>1052</v>
      </c>
      <c r="G46" s="159" t="s">
        <v>1066</v>
      </c>
      <c r="I46" s="189" t="s">
        <v>1030</v>
      </c>
    </row>
    <row r="47" spans="1:9" ht="12.75">
      <c r="A47" s="183">
        <v>37203</v>
      </c>
      <c r="C47" s="152" t="s">
        <v>697</v>
      </c>
      <c r="E47" s="159" t="s">
        <v>1052</v>
      </c>
      <c r="G47" s="159" t="s">
        <v>1067</v>
      </c>
      <c r="I47" s="189" t="s">
        <v>1032</v>
      </c>
    </row>
    <row r="48" spans="1:9" ht="12.75">
      <c r="A48" s="183">
        <v>37203</v>
      </c>
      <c r="C48" s="152" t="s">
        <v>697</v>
      </c>
      <c r="E48" s="159" t="s">
        <v>1052</v>
      </c>
      <c r="G48" s="159" t="s">
        <v>1068</v>
      </c>
      <c r="I48" s="189" t="s">
        <v>1034</v>
      </c>
    </row>
    <row r="49" spans="1:9" ht="12.75">
      <c r="A49" s="183">
        <v>37203</v>
      </c>
      <c r="C49" s="152" t="s">
        <v>697</v>
      </c>
      <c r="E49" s="159" t="s">
        <v>1052</v>
      </c>
      <c r="G49" s="159" t="s">
        <v>1069</v>
      </c>
      <c r="I49" s="189" t="s">
        <v>1036</v>
      </c>
    </row>
    <row r="50" spans="1:9" ht="12.75">
      <c r="A50" s="183">
        <v>37203</v>
      </c>
      <c r="C50" s="152" t="s">
        <v>697</v>
      </c>
      <c r="E50" s="159" t="s">
        <v>1052</v>
      </c>
      <c r="G50" s="159" t="s">
        <v>1070</v>
      </c>
      <c r="I50" s="189" t="s">
        <v>1038</v>
      </c>
    </row>
    <row r="51" spans="1:9" ht="12.75">
      <c r="A51" s="183">
        <v>37203</v>
      </c>
      <c r="C51" s="152" t="s">
        <v>697</v>
      </c>
      <c r="E51" s="159" t="s">
        <v>1052</v>
      </c>
      <c r="G51" s="159" t="s">
        <v>1071</v>
      </c>
      <c r="I51" s="189" t="s">
        <v>1040</v>
      </c>
    </row>
    <row r="52" spans="1:9" ht="12.75">
      <c r="A52" s="183">
        <v>37203</v>
      </c>
      <c r="C52" s="152" t="s">
        <v>697</v>
      </c>
      <c r="E52" s="159" t="s">
        <v>1052</v>
      </c>
      <c r="G52" s="159" t="s">
        <v>1072</v>
      </c>
      <c r="I52" s="189" t="s">
        <v>1042</v>
      </c>
    </row>
    <row r="53" spans="1:9" ht="12.75">
      <c r="A53" s="183">
        <v>37203</v>
      </c>
      <c r="C53" s="152" t="s">
        <v>697</v>
      </c>
      <c r="E53" s="159" t="s">
        <v>1052</v>
      </c>
      <c r="G53" s="159" t="s">
        <v>1073</v>
      </c>
      <c r="I53" s="189" t="s">
        <v>1044</v>
      </c>
    </row>
    <row r="54" spans="1:9" ht="12.75">
      <c r="A54" s="183">
        <v>37203</v>
      </c>
      <c r="C54" s="152" t="s">
        <v>697</v>
      </c>
      <c r="E54" s="159" t="s">
        <v>1052</v>
      </c>
      <c r="G54" s="159" t="s">
        <v>1074</v>
      </c>
      <c r="I54" s="189" t="s">
        <v>1046</v>
      </c>
    </row>
    <row r="55" spans="1:9" ht="12.75">
      <c r="A55" s="183">
        <v>37203</v>
      </c>
      <c r="C55" s="152" t="s">
        <v>697</v>
      </c>
      <c r="E55" s="159" t="s">
        <v>1052</v>
      </c>
      <c r="G55" s="159" t="s">
        <v>1075</v>
      </c>
      <c r="I55" s="189" t="s">
        <v>1048</v>
      </c>
    </row>
    <row r="56" spans="1:9" ht="12.75">
      <c r="A56" s="183">
        <v>37203</v>
      </c>
      <c r="C56" s="152" t="s">
        <v>697</v>
      </c>
      <c r="E56" s="159" t="s">
        <v>1052</v>
      </c>
      <c r="G56" s="159" t="s">
        <v>1076</v>
      </c>
      <c r="I56" s="189" t="s">
        <v>1050</v>
      </c>
    </row>
    <row r="57" spans="1:9" ht="12.75">
      <c r="A57" s="183">
        <v>37151</v>
      </c>
      <c r="C57" s="152" t="s">
        <v>697</v>
      </c>
      <c r="E57" s="152" t="s">
        <v>1077</v>
      </c>
      <c r="G57" s="169" t="s">
        <v>1078</v>
      </c>
      <c r="I57" s="174" t="s">
        <v>1079</v>
      </c>
    </row>
    <row r="58" spans="7:9" ht="12.75">
      <c r="G58" s="171"/>
      <c r="I58" s="174"/>
    </row>
    <row r="59" spans="1:9" ht="12.75">
      <c r="A59" s="54" t="s">
        <v>1080</v>
      </c>
      <c r="G59" s="171"/>
      <c r="I59" s="155"/>
    </row>
    <row r="60" spans="1:9" ht="25.5">
      <c r="A60" s="183">
        <v>37151</v>
      </c>
      <c r="C60" s="152" t="s">
        <v>702</v>
      </c>
      <c r="E60" s="152" t="s">
        <v>1081</v>
      </c>
      <c r="G60" s="152" t="s">
        <v>1082</v>
      </c>
      <c r="I60" s="191" t="s">
        <v>1083</v>
      </c>
    </row>
    <row r="61" ht="12.75">
      <c r="I61" s="192"/>
    </row>
    <row r="62" spans="1:9" ht="12.75">
      <c r="A62" s="183">
        <v>37003</v>
      </c>
      <c r="C62" s="152" t="s">
        <v>697</v>
      </c>
      <c r="E62" s="159" t="s">
        <v>1084</v>
      </c>
      <c r="G62" s="159" t="s">
        <v>1085</v>
      </c>
      <c r="I62" s="105" t="s">
        <v>1086</v>
      </c>
    </row>
    <row r="63" spans="1:9" ht="12.75">
      <c r="A63" s="183">
        <v>37003</v>
      </c>
      <c r="C63" s="152" t="s">
        <v>697</v>
      </c>
      <c r="E63" s="159" t="s">
        <v>1087</v>
      </c>
      <c r="G63" s="159" t="s">
        <v>1088</v>
      </c>
      <c r="I63" s="174" t="s">
        <v>1089</v>
      </c>
    </row>
    <row r="64" spans="1:9" ht="12.75">
      <c r="A64" s="183">
        <v>37003</v>
      </c>
      <c r="C64" s="152" t="s">
        <v>697</v>
      </c>
      <c r="E64" s="159" t="s">
        <v>1090</v>
      </c>
      <c r="G64" s="159" t="s">
        <v>1091</v>
      </c>
      <c r="I64" s="174" t="s">
        <v>1092</v>
      </c>
    </row>
    <row r="65" spans="1:9" ht="12.75">
      <c r="A65" s="183">
        <v>37003</v>
      </c>
      <c r="C65" s="152" t="s">
        <v>697</v>
      </c>
      <c r="E65" s="159" t="s">
        <v>1093</v>
      </c>
      <c r="G65" s="159" t="s">
        <v>1094</v>
      </c>
      <c r="I65" s="174" t="s">
        <v>1095</v>
      </c>
    </row>
    <row r="66" spans="1:9" ht="12.75">
      <c r="A66" s="183">
        <v>37003</v>
      </c>
      <c r="C66" s="152" t="s">
        <v>697</v>
      </c>
      <c r="E66" s="159" t="s">
        <v>1096</v>
      </c>
      <c r="G66" s="159" t="s">
        <v>1097</v>
      </c>
      <c r="I66" s="174" t="s">
        <v>1098</v>
      </c>
    </row>
    <row r="67" spans="1:9" ht="12.75">
      <c r="A67" s="183">
        <v>37003</v>
      </c>
      <c r="C67" s="152" t="s">
        <v>697</v>
      </c>
      <c r="E67" s="159" t="s">
        <v>1099</v>
      </c>
      <c r="G67" s="159" t="s">
        <v>1100</v>
      </c>
      <c r="I67" s="174" t="s">
        <v>1101</v>
      </c>
    </row>
    <row r="68" spans="1:9" ht="12.75">
      <c r="A68" s="183">
        <v>37003</v>
      </c>
      <c r="C68" s="152" t="s">
        <v>697</v>
      </c>
      <c r="E68" s="159" t="s">
        <v>1102</v>
      </c>
      <c r="G68" s="159" t="s">
        <v>1103</v>
      </c>
      <c r="I68" s="174" t="s">
        <v>716</v>
      </c>
    </row>
    <row r="69" spans="1:9" ht="12.75">
      <c r="A69" s="183">
        <v>37003</v>
      </c>
      <c r="C69" s="152" t="s">
        <v>697</v>
      </c>
      <c r="E69" s="159" t="s">
        <v>717</v>
      </c>
      <c r="G69" s="159" t="s">
        <v>718</v>
      </c>
      <c r="I69" s="174" t="s">
        <v>719</v>
      </c>
    </row>
    <row r="70" spans="1:9" ht="12.75">
      <c r="A70" s="183">
        <v>37003</v>
      </c>
      <c r="C70" s="152" t="s">
        <v>697</v>
      </c>
      <c r="E70" s="159" t="s">
        <v>720</v>
      </c>
      <c r="G70" s="159" t="s">
        <v>721</v>
      </c>
      <c r="I70" s="174" t="s">
        <v>722</v>
      </c>
    </row>
    <row r="71" spans="1:9" ht="12.75">
      <c r="A71" s="183">
        <v>37003</v>
      </c>
      <c r="C71" s="152" t="s">
        <v>697</v>
      </c>
      <c r="E71" s="159" t="s">
        <v>723</v>
      </c>
      <c r="G71" s="159" t="s">
        <v>724</v>
      </c>
      <c r="I71" s="174" t="s">
        <v>725</v>
      </c>
    </row>
    <row r="72" spans="1:9" ht="12.75">
      <c r="A72" s="183">
        <v>37003</v>
      </c>
      <c r="C72" s="152" t="s">
        <v>697</v>
      </c>
      <c r="E72" s="159" t="s">
        <v>726</v>
      </c>
      <c r="G72" s="159" t="s">
        <v>727</v>
      </c>
      <c r="I72" s="174" t="s">
        <v>728</v>
      </c>
    </row>
    <row r="73" spans="1:9" ht="12.75">
      <c r="A73" s="183">
        <v>37003</v>
      </c>
      <c r="C73" s="152" t="s">
        <v>697</v>
      </c>
      <c r="E73" s="159" t="s">
        <v>729</v>
      </c>
      <c r="G73" s="159" t="s">
        <v>730</v>
      </c>
      <c r="I73" s="174" t="s">
        <v>731</v>
      </c>
    </row>
    <row r="74" spans="1:9" ht="12.75">
      <c r="A74" s="183">
        <v>37003</v>
      </c>
      <c r="C74" s="152" t="s">
        <v>697</v>
      </c>
      <c r="E74" s="159" t="s">
        <v>732</v>
      </c>
      <c r="G74" s="159" t="s">
        <v>733</v>
      </c>
      <c r="I74" s="174" t="s">
        <v>734</v>
      </c>
    </row>
    <row r="75" spans="1:9" ht="12.75">
      <c r="A75" s="183">
        <v>37003</v>
      </c>
      <c r="C75" s="152" t="s">
        <v>697</v>
      </c>
      <c r="E75" s="159" t="s">
        <v>735</v>
      </c>
      <c r="G75" s="159" t="s">
        <v>736</v>
      </c>
      <c r="I75" s="174" t="s">
        <v>737</v>
      </c>
    </row>
    <row r="76" spans="1:9" ht="12.75">
      <c r="A76" s="183">
        <v>37003</v>
      </c>
      <c r="C76" s="152" t="s">
        <v>697</v>
      </c>
      <c r="E76" s="159" t="s">
        <v>738</v>
      </c>
      <c r="G76" s="159" t="s">
        <v>739</v>
      </c>
      <c r="I76" s="174" t="s">
        <v>740</v>
      </c>
    </row>
    <row r="77" spans="1:9" ht="12.75">
      <c r="A77" s="183">
        <v>37003</v>
      </c>
      <c r="C77" s="152" t="s">
        <v>697</v>
      </c>
      <c r="E77" s="159" t="s">
        <v>741</v>
      </c>
      <c r="G77" s="159" t="s">
        <v>742</v>
      </c>
      <c r="I77" s="174" t="s">
        <v>743</v>
      </c>
    </row>
    <row r="78" spans="1:9" ht="12.75">
      <c r="A78" s="183">
        <v>37003</v>
      </c>
      <c r="C78" s="152" t="s">
        <v>697</v>
      </c>
      <c r="E78" s="159" t="s">
        <v>744</v>
      </c>
      <c r="G78" s="159" t="s">
        <v>745</v>
      </c>
      <c r="I78" s="174" t="s">
        <v>746</v>
      </c>
    </row>
    <row r="79" spans="1:9" ht="12.75">
      <c r="A79" s="183">
        <v>37003</v>
      </c>
      <c r="C79" s="152" t="s">
        <v>697</v>
      </c>
      <c r="E79" s="159" t="s">
        <v>747</v>
      </c>
      <c r="G79" s="159" t="s">
        <v>748</v>
      </c>
      <c r="I79" s="174" t="s">
        <v>749</v>
      </c>
    </row>
    <row r="80" spans="1:9" ht="12.75">
      <c r="A80" s="183">
        <v>37003</v>
      </c>
      <c r="C80" s="152" t="s">
        <v>697</v>
      </c>
      <c r="E80" s="159" t="s">
        <v>750</v>
      </c>
      <c r="G80" s="159" t="s">
        <v>751</v>
      </c>
      <c r="I80" s="174" t="s">
        <v>752</v>
      </c>
    </row>
    <row r="81" spans="7:9" ht="12.75">
      <c r="G81" s="171"/>
      <c r="I81" s="155"/>
    </row>
    <row r="82" spans="1:9" ht="12.75">
      <c r="A82" s="187" t="s">
        <v>753</v>
      </c>
      <c r="G82" s="171"/>
      <c r="I82" s="155"/>
    </row>
    <row r="83" spans="1:9" ht="12.75">
      <c r="A83" s="183">
        <v>37251</v>
      </c>
      <c r="C83" s="152" t="s">
        <v>697</v>
      </c>
      <c r="E83" s="168" t="s">
        <v>754</v>
      </c>
      <c r="G83" s="159" t="s">
        <v>755</v>
      </c>
      <c r="I83" s="174" t="s">
        <v>756</v>
      </c>
    </row>
    <row r="84" spans="1:9" ht="12.75">
      <c r="A84" s="183">
        <v>37251</v>
      </c>
      <c r="C84" s="152" t="s">
        <v>697</v>
      </c>
      <c r="E84" s="168" t="s">
        <v>754</v>
      </c>
      <c r="G84" s="159" t="s">
        <v>757</v>
      </c>
      <c r="I84" s="174" t="s">
        <v>758</v>
      </c>
    </row>
    <row r="85" spans="1:9" ht="12.75">
      <c r="A85" s="183">
        <v>37251</v>
      </c>
      <c r="C85" s="152" t="s">
        <v>697</v>
      </c>
      <c r="E85" s="168" t="s">
        <v>754</v>
      </c>
      <c r="G85" s="159" t="s">
        <v>759</v>
      </c>
      <c r="I85" s="174" t="s">
        <v>760</v>
      </c>
    </row>
    <row r="86" spans="1:9" ht="12.75">
      <c r="A86" s="183">
        <v>37251</v>
      </c>
      <c r="C86" s="152" t="s">
        <v>697</v>
      </c>
      <c r="E86" s="168" t="s">
        <v>754</v>
      </c>
      <c r="G86" s="159" t="s">
        <v>761</v>
      </c>
      <c r="I86" s="174" t="s">
        <v>762</v>
      </c>
    </row>
    <row r="87" spans="1:9" ht="12.75">
      <c r="A87" s="183">
        <v>37251</v>
      </c>
      <c r="C87" s="152" t="s">
        <v>697</v>
      </c>
      <c r="E87" s="168" t="s">
        <v>754</v>
      </c>
      <c r="G87" s="159" t="s">
        <v>763</v>
      </c>
      <c r="I87" s="174" t="s">
        <v>764</v>
      </c>
    </row>
    <row r="88" spans="1:9" ht="12.75">
      <c r="A88" s="183">
        <v>37251</v>
      </c>
      <c r="C88" s="152" t="s">
        <v>697</v>
      </c>
      <c r="E88" s="168" t="s">
        <v>754</v>
      </c>
      <c r="G88" s="159" t="s">
        <v>765</v>
      </c>
      <c r="I88" s="174" t="s">
        <v>766</v>
      </c>
    </row>
    <row r="89" spans="1:9" ht="12.75">
      <c r="A89" s="183">
        <v>37251</v>
      </c>
      <c r="C89" s="152" t="s">
        <v>697</v>
      </c>
      <c r="E89" s="168" t="s">
        <v>754</v>
      </c>
      <c r="G89" s="159" t="s">
        <v>767</v>
      </c>
      <c r="I89" s="174" t="s">
        <v>768</v>
      </c>
    </row>
    <row r="90" spans="1:9" ht="12.75">
      <c r="A90" s="183">
        <v>37251</v>
      </c>
      <c r="C90" s="152" t="s">
        <v>697</v>
      </c>
      <c r="E90" s="168" t="s">
        <v>754</v>
      </c>
      <c r="G90" s="159" t="s">
        <v>769</v>
      </c>
      <c r="I90" s="174" t="s">
        <v>770</v>
      </c>
    </row>
    <row r="91" spans="1:9" ht="12.75">
      <c r="A91" s="183">
        <v>37251</v>
      </c>
      <c r="C91" s="152" t="s">
        <v>697</v>
      </c>
      <c r="E91" s="168" t="s">
        <v>754</v>
      </c>
      <c r="G91" s="159" t="s">
        <v>771</v>
      </c>
      <c r="I91" s="174" t="s">
        <v>772</v>
      </c>
    </row>
    <row r="92" spans="1:9" ht="12.75">
      <c r="A92" s="183">
        <v>37251</v>
      </c>
      <c r="C92" s="152" t="s">
        <v>697</v>
      </c>
      <c r="E92" s="168" t="s">
        <v>754</v>
      </c>
      <c r="G92" s="159" t="s">
        <v>773</v>
      </c>
      <c r="I92" s="174" t="s">
        <v>774</v>
      </c>
    </row>
    <row r="93" spans="1:9" ht="12.75">
      <c r="A93" s="183">
        <v>37251</v>
      </c>
      <c r="C93" s="152" t="s">
        <v>697</v>
      </c>
      <c r="E93" s="168" t="s">
        <v>754</v>
      </c>
      <c r="G93" s="159" t="s">
        <v>775</v>
      </c>
      <c r="I93" s="174" t="s">
        <v>776</v>
      </c>
    </row>
    <row r="94" spans="1:9" ht="12.75">
      <c r="A94" s="183">
        <v>37251</v>
      </c>
      <c r="C94" s="152" t="s">
        <v>697</v>
      </c>
      <c r="E94" s="168" t="s">
        <v>754</v>
      </c>
      <c r="G94" s="159" t="s">
        <v>777</v>
      </c>
      <c r="I94" s="174" t="s">
        <v>778</v>
      </c>
    </row>
    <row r="95" spans="1:9" ht="12.75">
      <c r="A95" s="183">
        <v>37251</v>
      </c>
      <c r="C95" s="152" t="s">
        <v>697</v>
      </c>
      <c r="E95" s="168" t="s">
        <v>754</v>
      </c>
      <c r="G95" s="159" t="s">
        <v>779</v>
      </c>
      <c r="I95" s="174" t="s">
        <v>780</v>
      </c>
    </row>
    <row r="96" spans="1:9" ht="12.75">
      <c r="A96" s="183">
        <v>37251</v>
      </c>
      <c r="C96" s="152" t="s">
        <v>697</v>
      </c>
      <c r="E96" s="168" t="s">
        <v>754</v>
      </c>
      <c r="G96" s="159" t="s">
        <v>781</v>
      </c>
      <c r="I96" s="174" t="s">
        <v>782</v>
      </c>
    </row>
    <row r="97" spans="1:9" ht="12.75">
      <c r="A97" s="183">
        <v>37251</v>
      </c>
      <c r="C97" s="152" t="s">
        <v>697</v>
      </c>
      <c r="E97" s="168" t="s">
        <v>754</v>
      </c>
      <c r="G97" s="159" t="s">
        <v>783</v>
      </c>
      <c r="I97" s="174" t="s">
        <v>784</v>
      </c>
    </row>
    <row r="98" spans="1:9" ht="12.75">
      <c r="A98" s="183">
        <v>37251</v>
      </c>
      <c r="C98" s="152" t="s">
        <v>697</v>
      </c>
      <c r="E98" s="168" t="s">
        <v>754</v>
      </c>
      <c r="G98" s="159" t="s">
        <v>785</v>
      </c>
      <c r="I98" s="174" t="s">
        <v>786</v>
      </c>
    </row>
    <row r="99" spans="1:9" ht="12.75">
      <c r="A99" s="183">
        <v>37251</v>
      </c>
      <c r="C99" s="152" t="s">
        <v>697</v>
      </c>
      <c r="E99" s="168" t="s">
        <v>754</v>
      </c>
      <c r="G99" s="159" t="s">
        <v>787</v>
      </c>
      <c r="I99" s="174" t="s">
        <v>788</v>
      </c>
    </row>
    <row r="100" spans="1:9" ht="12.75">
      <c r="A100" s="183">
        <v>37251</v>
      </c>
      <c r="C100" s="152" t="s">
        <v>697</v>
      </c>
      <c r="E100" s="168" t="s">
        <v>754</v>
      </c>
      <c r="G100" s="159" t="s">
        <v>789</v>
      </c>
      <c r="I100" s="174" t="s">
        <v>790</v>
      </c>
    </row>
    <row r="101" spans="1:9" ht="12.75">
      <c r="A101" s="183">
        <v>37251</v>
      </c>
      <c r="C101" s="152" t="s">
        <v>697</v>
      </c>
      <c r="E101" s="168" t="s">
        <v>754</v>
      </c>
      <c r="G101" s="159" t="s">
        <v>791</v>
      </c>
      <c r="I101" s="174" t="s">
        <v>792</v>
      </c>
    </row>
    <row r="102" spans="1:9" ht="12.75">
      <c r="A102" s="183">
        <v>37251</v>
      </c>
      <c r="C102" s="152" t="s">
        <v>697</v>
      </c>
      <c r="E102" s="168" t="s">
        <v>754</v>
      </c>
      <c r="G102" s="159" t="s">
        <v>793</v>
      </c>
      <c r="I102" s="174" t="s">
        <v>794</v>
      </c>
    </row>
    <row r="103" spans="1:9" ht="12.75">
      <c r="A103" s="183">
        <v>37251</v>
      </c>
      <c r="C103" s="152" t="s">
        <v>697</v>
      </c>
      <c r="E103" s="168" t="s">
        <v>754</v>
      </c>
      <c r="G103" s="159" t="s">
        <v>795</v>
      </c>
      <c r="I103" s="174" t="s">
        <v>796</v>
      </c>
    </row>
    <row r="104" spans="1:9" ht="12.75">
      <c r="A104" s="183">
        <v>37251</v>
      </c>
      <c r="C104" s="152" t="s">
        <v>697</v>
      </c>
      <c r="E104" s="168" t="s">
        <v>754</v>
      </c>
      <c r="G104" s="159" t="s">
        <v>797</v>
      </c>
      <c r="I104" s="174" t="s">
        <v>798</v>
      </c>
    </row>
    <row r="105" spans="7:9" ht="12.75">
      <c r="G105" s="167"/>
      <c r="I105" s="174"/>
    </row>
    <row r="106" spans="1:9" ht="12.75">
      <c r="A106" s="183">
        <v>37251</v>
      </c>
      <c r="C106" s="152" t="s">
        <v>697</v>
      </c>
      <c r="E106" s="168" t="s">
        <v>754</v>
      </c>
      <c r="G106" s="159" t="s">
        <v>799</v>
      </c>
      <c r="I106" s="174" t="s">
        <v>800</v>
      </c>
    </row>
    <row r="107" spans="1:9" ht="12.75">
      <c r="A107" s="183">
        <v>37251</v>
      </c>
      <c r="C107" s="152" t="s">
        <v>697</v>
      </c>
      <c r="E107" s="168" t="s">
        <v>754</v>
      </c>
      <c r="G107" s="159" t="s">
        <v>801</v>
      </c>
      <c r="I107" s="174" t="s">
        <v>802</v>
      </c>
    </row>
    <row r="108" spans="1:9" ht="12.75">
      <c r="A108" s="183">
        <v>37251</v>
      </c>
      <c r="C108" s="152" t="s">
        <v>697</v>
      </c>
      <c r="E108" s="168" t="s">
        <v>754</v>
      </c>
      <c r="G108" s="159" t="s">
        <v>799</v>
      </c>
      <c r="I108" s="174" t="s">
        <v>803</v>
      </c>
    </row>
    <row r="109" spans="1:9" ht="12.75">
      <c r="A109" s="183">
        <v>37251</v>
      </c>
      <c r="C109" s="152" t="s">
        <v>697</v>
      </c>
      <c r="E109" s="168" t="s">
        <v>754</v>
      </c>
      <c r="G109" s="159" t="s">
        <v>801</v>
      </c>
      <c r="I109" s="174" t="s">
        <v>804</v>
      </c>
    </row>
    <row r="110" spans="1:9" ht="12.75">
      <c r="A110" s="183">
        <v>37251</v>
      </c>
      <c r="C110" s="152" t="s">
        <v>697</v>
      </c>
      <c r="E110" s="168" t="s">
        <v>754</v>
      </c>
      <c r="G110" s="159" t="s">
        <v>805</v>
      </c>
      <c r="I110" s="174" t="s">
        <v>806</v>
      </c>
    </row>
    <row r="111" spans="1:9" ht="12.75">
      <c r="A111" s="183">
        <v>37251</v>
      </c>
      <c r="C111" s="152" t="s">
        <v>697</v>
      </c>
      <c r="E111" s="168" t="s">
        <v>754</v>
      </c>
      <c r="G111" s="159" t="s">
        <v>807</v>
      </c>
      <c r="I111" s="174" t="s">
        <v>808</v>
      </c>
    </row>
    <row r="112" spans="1:9" ht="12.75">
      <c r="A112" s="183">
        <v>37251</v>
      </c>
      <c r="C112" s="152" t="s">
        <v>697</v>
      </c>
      <c r="E112" s="168" t="s">
        <v>754</v>
      </c>
      <c r="G112" s="159" t="s">
        <v>809</v>
      </c>
      <c r="I112" s="174" t="s">
        <v>810</v>
      </c>
    </row>
    <row r="113" spans="1:9" ht="12.75">
      <c r="A113" s="183">
        <v>37251</v>
      </c>
      <c r="C113" s="152" t="s">
        <v>697</v>
      </c>
      <c r="E113" s="168" t="s">
        <v>754</v>
      </c>
      <c r="G113" s="159" t="s">
        <v>811</v>
      </c>
      <c r="I113" s="174" t="s">
        <v>812</v>
      </c>
    </row>
    <row r="114" spans="1:9" ht="12.75">
      <c r="A114" s="183">
        <v>37251</v>
      </c>
      <c r="C114" s="152" t="s">
        <v>697</v>
      </c>
      <c r="E114" s="168" t="s">
        <v>754</v>
      </c>
      <c r="G114" s="159" t="s">
        <v>813</v>
      </c>
      <c r="I114" s="174" t="s">
        <v>814</v>
      </c>
    </row>
    <row r="115" spans="1:9" ht="12.75">
      <c r="A115" s="183">
        <v>37251</v>
      </c>
      <c r="C115" s="152" t="s">
        <v>697</v>
      </c>
      <c r="E115" s="168" t="s">
        <v>754</v>
      </c>
      <c r="G115" s="159" t="s">
        <v>815</v>
      </c>
      <c r="I115" s="174" t="s">
        <v>816</v>
      </c>
    </row>
    <row r="116" spans="1:9" ht="12.75">
      <c r="A116" s="183">
        <v>37251</v>
      </c>
      <c r="C116" s="152" t="s">
        <v>697</v>
      </c>
      <c r="E116" s="168" t="s">
        <v>754</v>
      </c>
      <c r="G116" s="159" t="s">
        <v>817</v>
      </c>
      <c r="I116" s="174" t="s">
        <v>818</v>
      </c>
    </row>
    <row r="117" spans="1:9" ht="12.75">
      <c r="A117" s="183">
        <v>37251</v>
      </c>
      <c r="C117" s="152" t="s">
        <v>697</v>
      </c>
      <c r="E117" s="168" t="s">
        <v>754</v>
      </c>
      <c r="G117" s="159" t="s">
        <v>819</v>
      </c>
      <c r="I117" s="174" t="s">
        <v>820</v>
      </c>
    </row>
    <row r="118" spans="1:9" ht="12.75">
      <c r="A118" s="183">
        <v>37251</v>
      </c>
      <c r="C118" s="152" t="s">
        <v>697</v>
      </c>
      <c r="E118" s="168" t="s">
        <v>754</v>
      </c>
      <c r="G118" s="159" t="s">
        <v>821</v>
      </c>
      <c r="I118" s="174" t="s">
        <v>822</v>
      </c>
    </row>
    <row r="119" spans="1:9" ht="12.75">
      <c r="A119" s="183">
        <v>37251</v>
      </c>
      <c r="C119" s="152" t="s">
        <v>697</v>
      </c>
      <c r="E119" s="168" t="s">
        <v>754</v>
      </c>
      <c r="G119" s="159" t="s">
        <v>823</v>
      </c>
      <c r="I119" s="174" t="s">
        <v>824</v>
      </c>
    </row>
    <row r="120" spans="1:9" ht="12.75">
      <c r="A120" s="183">
        <v>37251</v>
      </c>
      <c r="C120" s="152" t="s">
        <v>697</v>
      </c>
      <c r="E120" s="168" t="s">
        <v>754</v>
      </c>
      <c r="G120" s="159" t="s">
        <v>825</v>
      </c>
      <c r="I120" s="174" t="s">
        <v>826</v>
      </c>
    </row>
    <row r="121" spans="1:9" ht="12.75">
      <c r="A121" s="183">
        <v>37251</v>
      </c>
      <c r="C121" s="152" t="s">
        <v>697</v>
      </c>
      <c r="E121" s="168" t="s">
        <v>754</v>
      </c>
      <c r="G121" s="159" t="s">
        <v>827</v>
      </c>
      <c r="I121" s="174" t="s">
        <v>828</v>
      </c>
    </row>
    <row r="122" spans="1:9" ht="12.75">
      <c r="A122" s="183">
        <v>37251</v>
      </c>
      <c r="C122" s="152" t="s">
        <v>697</v>
      </c>
      <c r="E122" s="168" t="s">
        <v>754</v>
      </c>
      <c r="G122" s="159" t="s">
        <v>829</v>
      </c>
      <c r="I122" s="174" t="s">
        <v>830</v>
      </c>
    </row>
    <row r="123" spans="5:9" ht="12.75">
      <c r="E123" s="171"/>
      <c r="G123" s="171"/>
      <c r="I123" s="155"/>
    </row>
    <row r="124" spans="1:9" ht="12.75">
      <c r="A124" s="187" t="s">
        <v>831</v>
      </c>
      <c r="E124" s="171"/>
      <c r="G124" s="171"/>
      <c r="I124" s="155"/>
    </row>
    <row r="125" spans="1:9" ht="12.75">
      <c r="A125" s="183">
        <v>37203</v>
      </c>
      <c r="C125" s="152" t="s">
        <v>697</v>
      </c>
      <c r="E125" s="159" t="s">
        <v>832</v>
      </c>
      <c r="G125" s="159" t="s">
        <v>833</v>
      </c>
      <c r="I125" s="189" t="s">
        <v>1008</v>
      </c>
    </row>
    <row r="126" spans="1:9" ht="12.75">
      <c r="A126" s="183">
        <v>37203</v>
      </c>
      <c r="C126" s="152" t="s">
        <v>697</v>
      </c>
      <c r="E126" s="159" t="s">
        <v>832</v>
      </c>
      <c r="G126" s="159" t="s">
        <v>834</v>
      </c>
      <c r="I126" s="189" t="s">
        <v>1010</v>
      </c>
    </row>
    <row r="127" spans="1:9" ht="12.75">
      <c r="A127" s="183">
        <v>37203</v>
      </c>
      <c r="C127" s="152" t="s">
        <v>697</v>
      </c>
      <c r="E127" s="159" t="s">
        <v>832</v>
      </c>
      <c r="G127" s="159" t="s">
        <v>835</v>
      </c>
      <c r="I127" s="189" t="s">
        <v>1012</v>
      </c>
    </row>
    <row r="128" spans="1:9" ht="12.75">
      <c r="A128" s="183">
        <v>37203</v>
      </c>
      <c r="C128" s="152" t="s">
        <v>697</v>
      </c>
      <c r="E128" s="159" t="s">
        <v>832</v>
      </c>
      <c r="G128" s="159" t="s">
        <v>836</v>
      </c>
      <c r="I128" s="189" t="s">
        <v>1014</v>
      </c>
    </row>
    <row r="129" spans="1:9" ht="12.75">
      <c r="A129" s="183">
        <v>37203</v>
      </c>
      <c r="C129" s="152" t="s">
        <v>697</v>
      </c>
      <c r="E129" s="159" t="s">
        <v>832</v>
      </c>
      <c r="G129" s="159" t="s">
        <v>837</v>
      </c>
      <c r="I129" s="189" t="s">
        <v>1016</v>
      </c>
    </row>
    <row r="130" spans="1:9" ht="12.75">
      <c r="A130" s="183">
        <v>37203</v>
      </c>
      <c r="C130" s="152" t="s">
        <v>697</v>
      </c>
      <c r="E130" s="159" t="s">
        <v>832</v>
      </c>
      <c r="G130" s="159" t="s">
        <v>838</v>
      </c>
      <c r="I130" s="189" t="s">
        <v>1018</v>
      </c>
    </row>
    <row r="131" spans="1:9" ht="12.75">
      <c r="A131" s="183">
        <v>37203</v>
      </c>
      <c r="C131" s="152" t="s">
        <v>697</v>
      </c>
      <c r="E131" s="159" t="s">
        <v>832</v>
      </c>
      <c r="G131" s="159" t="s">
        <v>839</v>
      </c>
      <c r="I131" s="189" t="s">
        <v>1028</v>
      </c>
    </row>
    <row r="132" spans="1:9" ht="12.75">
      <c r="A132" s="183">
        <v>37203</v>
      </c>
      <c r="C132" s="152" t="s">
        <v>697</v>
      </c>
      <c r="E132" s="159" t="s">
        <v>832</v>
      </c>
      <c r="G132" s="159" t="s">
        <v>840</v>
      </c>
      <c r="I132" s="189" t="s">
        <v>1030</v>
      </c>
    </row>
    <row r="133" spans="1:9" ht="12.75">
      <c r="A133" s="183">
        <v>37203</v>
      </c>
      <c r="C133" s="152" t="s">
        <v>697</v>
      </c>
      <c r="E133" s="159" t="s">
        <v>832</v>
      </c>
      <c r="G133" s="159" t="s">
        <v>841</v>
      </c>
      <c r="I133" s="189" t="s">
        <v>1036</v>
      </c>
    </row>
    <row r="134" spans="1:9" ht="12.75">
      <c r="A134" s="183">
        <v>37203</v>
      </c>
      <c r="C134" s="152" t="s">
        <v>697</v>
      </c>
      <c r="E134" s="159" t="s">
        <v>832</v>
      </c>
      <c r="G134" s="159" t="s">
        <v>842</v>
      </c>
      <c r="I134" s="189" t="s">
        <v>1038</v>
      </c>
    </row>
    <row r="135" spans="1:9" ht="12.75">
      <c r="A135" s="183">
        <v>37203</v>
      </c>
      <c r="C135" s="152" t="s">
        <v>697</v>
      </c>
      <c r="E135" s="159" t="s">
        <v>832</v>
      </c>
      <c r="G135" s="159" t="s">
        <v>843</v>
      </c>
      <c r="I135" s="189" t="s">
        <v>1040</v>
      </c>
    </row>
    <row r="136" spans="1:9" ht="12.75">
      <c r="A136" s="183">
        <v>37203</v>
      </c>
      <c r="C136" s="152" t="s">
        <v>697</v>
      </c>
      <c r="E136" s="159" t="s">
        <v>832</v>
      </c>
      <c r="G136" s="159" t="s">
        <v>844</v>
      </c>
      <c r="I136" s="189" t="s">
        <v>1042</v>
      </c>
    </row>
    <row r="137" spans="1:9" ht="12.75">
      <c r="A137" s="183">
        <v>37203</v>
      </c>
      <c r="C137" s="152" t="s">
        <v>697</v>
      </c>
      <c r="E137" s="159" t="s">
        <v>832</v>
      </c>
      <c r="G137" s="159" t="s">
        <v>845</v>
      </c>
      <c r="I137" s="189" t="s">
        <v>1044</v>
      </c>
    </row>
    <row r="138" spans="1:9" ht="12.75">
      <c r="A138" s="183">
        <v>37203</v>
      </c>
      <c r="C138" s="152" t="s">
        <v>697</v>
      </c>
      <c r="E138" s="159" t="s">
        <v>832</v>
      </c>
      <c r="G138" s="159" t="s">
        <v>846</v>
      </c>
      <c r="I138" s="189" t="s">
        <v>1046</v>
      </c>
    </row>
    <row r="139" spans="7:9" ht="12.75">
      <c r="G139" s="171"/>
      <c r="I139" s="155"/>
    </row>
    <row r="140" spans="1:9" ht="25.5">
      <c r="A140" s="183">
        <v>37251</v>
      </c>
      <c r="C140" s="152" t="s">
        <v>702</v>
      </c>
      <c r="E140" s="152" t="s">
        <v>847</v>
      </c>
      <c r="G140" s="152" t="s">
        <v>848</v>
      </c>
      <c r="I140" s="192" t="s">
        <v>849</v>
      </c>
    </row>
    <row r="142" spans="1:9" ht="24.75" customHeight="1">
      <c r="A142" s="290" t="s">
        <v>850</v>
      </c>
      <c r="B142" s="291"/>
      <c r="C142" s="291"/>
      <c r="D142" s="291"/>
      <c r="E142" s="291"/>
      <c r="F142" s="291"/>
      <c r="G142" s="291"/>
      <c r="H142" s="291"/>
      <c r="I142" s="292"/>
    </row>
  </sheetData>
  <mergeCells count="1">
    <mergeCell ref="A142:I142"/>
  </mergeCells>
  <printOptions/>
  <pageMargins left="0.25" right="0" top="0.25" bottom="0.35" header="0.5" footer="0.17"/>
  <pageSetup firstPageNumber="1" useFirstPageNumber="1" horizontalDpi="600" verticalDpi="600" orientation="portrait" scale="85" r:id="rId1"/>
  <headerFooter alignWithMargins="0">
    <oddFooter>&amp;L&amp;8 06/12/02&amp;R&amp;9Attachment 22, Page &amp;P of 3</oddFooter>
  </headerFooter>
  <rowBreaks count="1" manualBreakCount="1">
    <brk id="58" max="255" man="1"/>
  </rowBreaks>
</worksheet>
</file>

<file path=xl/worksheets/sheet23.xml><?xml version="1.0" encoding="utf-8"?>
<worksheet xmlns="http://schemas.openxmlformats.org/spreadsheetml/2006/main" xmlns:r="http://schemas.openxmlformats.org/officeDocument/2006/relationships">
  <sheetPr>
    <pageSetUpPr fitToPage="1"/>
  </sheetPr>
  <dimension ref="A1:K126"/>
  <sheetViews>
    <sheetView workbookViewId="0" topLeftCell="A1">
      <selection activeCell="A1" sqref="A1"/>
    </sheetView>
  </sheetViews>
  <sheetFormatPr defaultColWidth="9.33203125" defaultRowHeight="12.75"/>
  <cols>
    <col min="1" max="1" width="8.5" style="193" customWidth="1"/>
    <col min="2" max="2" width="6.83203125" style="161" customWidth="1"/>
    <col min="3" max="3" width="113.83203125" style="194" customWidth="1"/>
    <col min="4" max="4" width="10.66015625" style="195" customWidth="1"/>
    <col min="5" max="5" width="17.33203125" style="196" customWidth="1"/>
    <col min="6" max="6" width="11.5" style="164" customWidth="1"/>
    <col min="7" max="16384" width="9.33203125" style="55" customWidth="1"/>
  </cols>
  <sheetData>
    <row r="1" spans="1:11" s="164" customFormat="1" ht="12.75">
      <c r="A1" s="141" t="s">
        <v>851</v>
      </c>
      <c r="B1" s="141"/>
      <c r="C1" s="161"/>
      <c r="D1" s="161"/>
      <c r="E1" s="161"/>
      <c r="F1" s="161"/>
      <c r="G1" s="161"/>
      <c r="H1" s="161"/>
      <c r="I1" s="161"/>
      <c r="J1" s="161"/>
      <c r="K1" s="163"/>
    </row>
    <row r="4" spans="1:6" s="199" customFormat="1" ht="43.5" customHeight="1">
      <c r="A4" s="236" t="s">
        <v>852</v>
      </c>
      <c r="B4" s="197" t="s">
        <v>1399</v>
      </c>
      <c r="C4" s="198" t="s">
        <v>1400</v>
      </c>
      <c r="D4" s="237" t="s">
        <v>1401</v>
      </c>
      <c r="E4" s="197" t="s">
        <v>1402</v>
      </c>
      <c r="F4" s="197" t="s">
        <v>693</v>
      </c>
    </row>
    <row r="5" spans="1:7" s="164" customFormat="1" ht="16.5" customHeight="1">
      <c r="A5" s="200">
        <v>1</v>
      </c>
      <c r="B5" s="201"/>
      <c r="C5" s="202" t="s">
        <v>853</v>
      </c>
      <c r="D5" s="203">
        <v>37327</v>
      </c>
      <c r="E5" s="204" t="s">
        <v>854</v>
      </c>
      <c r="F5" s="204" t="s">
        <v>855</v>
      </c>
      <c r="G5" s="182"/>
    </row>
    <row r="6" spans="1:7" s="164" customFormat="1" ht="81" customHeight="1" hidden="1">
      <c r="A6" s="200">
        <v>2</v>
      </c>
      <c r="B6" s="205" t="s">
        <v>856</v>
      </c>
      <c r="C6" s="206" t="s">
        <v>857</v>
      </c>
      <c r="D6" s="207">
        <v>37327</v>
      </c>
      <c r="E6" s="206" t="s">
        <v>858</v>
      </c>
      <c r="F6" s="208" t="s">
        <v>855</v>
      </c>
      <c r="G6" s="209"/>
    </row>
    <row r="7" spans="1:7" s="164" customFormat="1" ht="52.5" customHeight="1" hidden="1">
      <c r="A7" s="200">
        <v>3</v>
      </c>
      <c r="B7" s="205" t="s">
        <v>859</v>
      </c>
      <c r="C7" s="206" t="s">
        <v>860</v>
      </c>
      <c r="D7" s="207">
        <v>37327</v>
      </c>
      <c r="E7" s="206" t="s">
        <v>861</v>
      </c>
      <c r="F7" s="202" t="s">
        <v>855</v>
      </c>
      <c r="G7" s="209"/>
    </row>
    <row r="8" spans="1:7" s="164" customFormat="1" ht="50.25" customHeight="1">
      <c r="A8" s="200">
        <v>4</v>
      </c>
      <c r="B8" s="205"/>
      <c r="C8" s="206" t="s">
        <v>862</v>
      </c>
      <c r="D8" s="207">
        <v>37327</v>
      </c>
      <c r="E8" s="206" t="s">
        <v>854</v>
      </c>
      <c r="F8" s="202" t="s">
        <v>855</v>
      </c>
      <c r="G8" s="209"/>
    </row>
    <row r="9" spans="1:7" s="164" customFormat="1" ht="20.25" customHeight="1" hidden="1">
      <c r="A9" s="200">
        <v>5</v>
      </c>
      <c r="B9" s="205"/>
      <c r="C9" s="208" t="s">
        <v>863</v>
      </c>
      <c r="D9" s="207">
        <v>37348</v>
      </c>
      <c r="E9" s="206" t="s">
        <v>864</v>
      </c>
      <c r="F9" s="210" t="s">
        <v>855</v>
      </c>
      <c r="G9" s="209"/>
    </row>
    <row r="10" spans="1:7" s="164" customFormat="1" ht="19.5" customHeight="1" hidden="1">
      <c r="A10" s="200">
        <v>6</v>
      </c>
      <c r="B10" s="205"/>
      <c r="C10" s="208" t="s">
        <v>865</v>
      </c>
      <c r="D10" s="207">
        <v>37348</v>
      </c>
      <c r="E10" s="206" t="s">
        <v>866</v>
      </c>
      <c r="F10" s="210" t="s">
        <v>855</v>
      </c>
      <c r="G10" s="209"/>
    </row>
    <row r="11" spans="1:7" s="164" customFormat="1" ht="34.5" customHeight="1" hidden="1">
      <c r="A11" s="200">
        <v>7</v>
      </c>
      <c r="B11" s="205" t="s">
        <v>867</v>
      </c>
      <c r="C11" s="208" t="s">
        <v>1169</v>
      </c>
      <c r="D11" s="207">
        <v>37357</v>
      </c>
      <c r="E11" s="206" t="s">
        <v>1170</v>
      </c>
      <c r="F11" s="210" t="s">
        <v>1171</v>
      </c>
      <c r="G11" s="209"/>
    </row>
    <row r="12" spans="1:7" s="164" customFormat="1" ht="36.75" customHeight="1" hidden="1">
      <c r="A12" s="200">
        <v>8</v>
      </c>
      <c r="B12" s="205" t="s">
        <v>1172</v>
      </c>
      <c r="C12" s="208" t="s">
        <v>1173</v>
      </c>
      <c r="D12" s="211" t="s">
        <v>1174</v>
      </c>
      <c r="E12" s="206" t="s">
        <v>1175</v>
      </c>
      <c r="F12" s="212" t="s">
        <v>1175</v>
      </c>
      <c r="G12" s="209"/>
    </row>
    <row r="13" spans="1:7" s="164" customFormat="1" ht="25.5" hidden="1">
      <c r="A13" s="200">
        <v>9</v>
      </c>
      <c r="B13" s="205" t="s">
        <v>1176</v>
      </c>
      <c r="C13" s="208" t="s">
        <v>1177</v>
      </c>
      <c r="D13" s="207">
        <v>37372</v>
      </c>
      <c r="E13" s="206" t="s">
        <v>1170</v>
      </c>
      <c r="F13" s="210" t="s">
        <v>1171</v>
      </c>
      <c r="G13" s="209"/>
    </row>
    <row r="14" spans="1:7" s="164" customFormat="1" ht="25.5" hidden="1">
      <c r="A14" s="200">
        <v>10</v>
      </c>
      <c r="B14" s="205" t="s">
        <v>1178</v>
      </c>
      <c r="C14" s="213" t="s">
        <v>1179</v>
      </c>
      <c r="D14" s="214">
        <v>37379</v>
      </c>
      <c r="E14" s="206" t="s">
        <v>1180</v>
      </c>
      <c r="F14" s="202" t="s">
        <v>1175</v>
      </c>
      <c r="G14" s="209"/>
    </row>
    <row r="15" spans="1:7" s="164" customFormat="1" ht="25.5">
      <c r="A15" s="215">
        <v>11</v>
      </c>
      <c r="B15" s="216"/>
      <c r="C15" s="217" t="s">
        <v>1181</v>
      </c>
      <c r="D15" s="207">
        <v>37391</v>
      </c>
      <c r="E15" s="206" t="s">
        <v>1182</v>
      </c>
      <c r="F15" s="218" t="s">
        <v>1183</v>
      </c>
      <c r="G15" s="209"/>
    </row>
    <row r="16" spans="1:7" s="164" customFormat="1" ht="25.5">
      <c r="A16" s="215">
        <v>12</v>
      </c>
      <c r="B16" s="216"/>
      <c r="C16" s="217" t="s">
        <v>1184</v>
      </c>
      <c r="D16" s="207">
        <v>37391</v>
      </c>
      <c r="E16" s="206" t="s">
        <v>1182</v>
      </c>
      <c r="F16" s="218" t="s">
        <v>1185</v>
      </c>
      <c r="G16" s="209"/>
    </row>
    <row r="17" spans="1:7" s="164" customFormat="1" ht="25.5">
      <c r="A17" s="215">
        <v>13</v>
      </c>
      <c r="B17" s="216"/>
      <c r="C17" s="217" t="s">
        <v>1186</v>
      </c>
      <c r="D17" s="207">
        <v>37391</v>
      </c>
      <c r="E17" s="206" t="s">
        <v>1182</v>
      </c>
      <c r="F17" s="218" t="s">
        <v>855</v>
      </c>
      <c r="G17" s="209"/>
    </row>
    <row r="18" spans="1:7" s="164" customFormat="1" ht="12.75">
      <c r="A18" s="215">
        <v>14</v>
      </c>
      <c r="B18" s="216"/>
      <c r="C18" s="217" t="s">
        <v>1187</v>
      </c>
      <c r="D18" s="207">
        <v>37391</v>
      </c>
      <c r="E18" s="206" t="s">
        <v>1182</v>
      </c>
      <c r="F18" s="218" t="s">
        <v>855</v>
      </c>
      <c r="G18" s="209"/>
    </row>
    <row r="19" spans="1:7" s="164" customFormat="1" ht="12.75" hidden="1">
      <c r="A19" s="200">
        <v>15</v>
      </c>
      <c r="B19" s="205"/>
      <c r="C19" s="204" t="s">
        <v>1188</v>
      </c>
      <c r="D19" s="207">
        <v>37391</v>
      </c>
      <c r="E19" s="206" t="s">
        <v>866</v>
      </c>
      <c r="F19" s="202" t="s">
        <v>855</v>
      </c>
      <c r="G19" s="209"/>
    </row>
    <row r="20" spans="1:7" s="164" customFormat="1" ht="25.5" hidden="1">
      <c r="A20" s="200">
        <v>16</v>
      </c>
      <c r="B20" s="205"/>
      <c r="C20" s="204" t="s">
        <v>1189</v>
      </c>
      <c r="D20" s="207">
        <v>37391</v>
      </c>
      <c r="E20" s="206" t="s">
        <v>866</v>
      </c>
      <c r="F20" s="202" t="s">
        <v>855</v>
      </c>
      <c r="G20" s="209"/>
    </row>
    <row r="21" spans="1:7" s="164" customFormat="1" ht="12.75" hidden="1">
      <c r="A21" s="200">
        <v>17</v>
      </c>
      <c r="B21" s="205" t="s">
        <v>1190</v>
      </c>
      <c r="C21" s="206" t="s">
        <v>1191</v>
      </c>
      <c r="D21" s="207">
        <v>37392</v>
      </c>
      <c r="E21" s="206" t="s">
        <v>1192</v>
      </c>
      <c r="F21" s="210" t="s">
        <v>855</v>
      </c>
      <c r="G21" s="209"/>
    </row>
    <row r="22" spans="1:7" s="164" customFormat="1" ht="25.5" hidden="1">
      <c r="A22" s="200">
        <v>18</v>
      </c>
      <c r="B22" s="205" t="s">
        <v>1193</v>
      </c>
      <c r="C22" s="206" t="s">
        <v>1194</v>
      </c>
      <c r="D22" s="207">
        <v>37392</v>
      </c>
      <c r="E22" s="206" t="s">
        <v>854</v>
      </c>
      <c r="F22" s="212" t="s">
        <v>1183</v>
      </c>
      <c r="G22" s="209"/>
    </row>
    <row r="23" spans="1:7" s="164" customFormat="1" ht="25.5">
      <c r="A23" s="215">
        <v>19</v>
      </c>
      <c r="B23" s="216"/>
      <c r="C23" s="217" t="s">
        <v>1195</v>
      </c>
      <c r="D23" s="207">
        <v>37407</v>
      </c>
      <c r="E23" s="206" t="s">
        <v>1196</v>
      </c>
      <c r="F23" s="218" t="s">
        <v>1183</v>
      </c>
      <c r="G23" s="209"/>
    </row>
    <row r="24" spans="1:7" s="164" customFormat="1" ht="25.5">
      <c r="A24" s="215">
        <v>20</v>
      </c>
      <c r="B24" s="216"/>
      <c r="C24" s="217" t="s">
        <v>1197</v>
      </c>
      <c r="D24" s="207">
        <v>37407</v>
      </c>
      <c r="E24" s="206" t="s">
        <v>1196</v>
      </c>
      <c r="F24" s="218" t="s">
        <v>1185</v>
      </c>
      <c r="G24" s="209"/>
    </row>
    <row r="25" spans="1:7" s="164" customFormat="1" ht="25.5">
      <c r="A25" s="215">
        <v>21</v>
      </c>
      <c r="B25" s="216"/>
      <c r="C25" s="217" t="s">
        <v>1198</v>
      </c>
      <c r="D25" s="207">
        <v>37407</v>
      </c>
      <c r="E25" s="206" t="s">
        <v>1196</v>
      </c>
      <c r="F25" s="218" t="s">
        <v>855</v>
      </c>
      <c r="G25" s="209"/>
    </row>
    <row r="26" spans="1:7" s="164" customFormat="1" ht="12.75">
      <c r="A26" s="215">
        <v>22</v>
      </c>
      <c r="B26" s="216"/>
      <c r="C26" s="217" t="s">
        <v>1199</v>
      </c>
      <c r="D26" s="207">
        <v>37407</v>
      </c>
      <c r="E26" s="206" t="s">
        <v>1196</v>
      </c>
      <c r="F26" s="218" t="s">
        <v>855</v>
      </c>
      <c r="G26" s="209"/>
    </row>
    <row r="27" spans="1:7" s="164" customFormat="1" ht="25.5">
      <c r="A27" s="215">
        <v>23</v>
      </c>
      <c r="B27" s="216"/>
      <c r="C27" s="217" t="s">
        <v>1200</v>
      </c>
      <c r="D27" s="207">
        <v>37407</v>
      </c>
      <c r="E27" s="206" t="s">
        <v>1196</v>
      </c>
      <c r="F27" s="218" t="s">
        <v>855</v>
      </c>
      <c r="G27" s="209"/>
    </row>
    <row r="28" spans="1:7" s="164" customFormat="1" ht="33.75" customHeight="1">
      <c r="A28" s="215">
        <v>24</v>
      </c>
      <c r="B28" s="216"/>
      <c r="C28" s="217" t="s">
        <v>1201</v>
      </c>
      <c r="D28" s="207">
        <v>37407</v>
      </c>
      <c r="E28" s="206" t="s">
        <v>1196</v>
      </c>
      <c r="F28" s="217" t="s">
        <v>855</v>
      </c>
      <c r="G28" s="209"/>
    </row>
    <row r="29" spans="1:7" s="164" customFormat="1" ht="25.5">
      <c r="A29" s="215">
        <v>25</v>
      </c>
      <c r="B29" s="216"/>
      <c r="C29" s="217" t="s">
        <v>1202</v>
      </c>
      <c r="D29" s="207">
        <v>37407</v>
      </c>
      <c r="E29" s="206" t="s">
        <v>1196</v>
      </c>
      <c r="F29" s="218" t="s">
        <v>855</v>
      </c>
      <c r="G29" s="209"/>
    </row>
    <row r="30" spans="1:7" s="164" customFormat="1" ht="25.5">
      <c r="A30" s="215">
        <v>26</v>
      </c>
      <c r="B30" s="216"/>
      <c r="C30" s="217" t="s">
        <v>1203</v>
      </c>
      <c r="D30" s="207">
        <v>37407</v>
      </c>
      <c r="E30" s="206" t="s">
        <v>854</v>
      </c>
      <c r="F30" s="218" t="s">
        <v>855</v>
      </c>
      <c r="G30" s="209"/>
    </row>
    <row r="31" spans="1:7" s="164" customFormat="1" ht="25.5">
      <c r="A31" s="200">
        <v>27</v>
      </c>
      <c r="B31" s="205"/>
      <c r="C31" s="206" t="s">
        <v>1204</v>
      </c>
      <c r="D31" s="214">
        <v>37407</v>
      </c>
      <c r="E31" s="206" t="s">
        <v>854</v>
      </c>
      <c r="F31" s="210" t="s">
        <v>855</v>
      </c>
      <c r="G31" s="209"/>
    </row>
    <row r="32" spans="1:7" s="164" customFormat="1" ht="63.75" customHeight="1" hidden="1">
      <c r="A32" s="200">
        <v>28</v>
      </c>
      <c r="B32" s="205" t="s">
        <v>1205</v>
      </c>
      <c r="C32" s="208" t="s">
        <v>1206</v>
      </c>
      <c r="D32" s="211">
        <v>37410</v>
      </c>
      <c r="E32" s="206" t="s">
        <v>866</v>
      </c>
      <c r="F32" s="212" t="s">
        <v>1183</v>
      </c>
      <c r="G32" s="209"/>
    </row>
    <row r="33" spans="1:7" s="164" customFormat="1" ht="12.75" hidden="1">
      <c r="A33" s="200">
        <v>29</v>
      </c>
      <c r="B33" s="205" t="s">
        <v>1207</v>
      </c>
      <c r="C33" s="208" t="s">
        <v>1208</v>
      </c>
      <c r="D33" s="207">
        <v>37418</v>
      </c>
      <c r="E33" s="204" t="s">
        <v>1209</v>
      </c>
      <c r="F33" s="212" t="s">
        <v>1175</v>
      </c>
      <c r="G33" s="209"/>
    </row>
    <row r="34" spans="1:7" s="164" customFormat="1" ht="25.5" hidden="1">
      <c r="A34" s="200">
        <v>30</v>
      </c>
      <c r="B34" s="205" t="s">
        <v>1210</v>
      </c>
      <c r="C34" s="219" t="s">
        <v>1211</v>
      </c>
      <c r="D34" s="207">
        <v>37418</v>
      </c>
      <c r="E34" s="206" t="s">
        <v>864</v>
      </c>
      <c r="F34" s="202" t="s">
        <v>1212</v>
      </c>
      <c r="G34" s="209"/>
    </row>
    <row r="35" spans="1:7" s="164" customFormat="1" ht="12.75" hidden="1">
      <c r="A35" s="200">
        <v>31</v>
      </c>
      <c r="B35" s="205" t="s">
        <v>1213</v>
      </c>
      <c r="C35" s="206" t="s">
        <v>1214</v>
      </c>
      <c r="D35" s="207">
        <v>37418</v>
      </c>
      <c r="E35" s="204" t="s">
        <v>1215</v>
      </c>
      <c r="F35" s="212" t="s">
        <v>1175</v>
      </c>
      <c r="G35" s="209"/>
    </row>
    <row r="36" spans="1:7" s="164" customFormat="1" ht="38.25" hidden="1">
      <c r="A36" s="200">
        <v>32</v>
      </c>
      <c r="B36" s="205" t="s">
        <v>1216</v>
      </c>
      <c r="C36" s="220" t="s">
        <v>1217</v>
      </c>
      <c r="D36" s="207">
        <v>37421</v>
      </c>
      <c r="E36" s="206" t="s">
        <v>1218</v>
      </c>
      <c r="F36" s="202" t="s">
        <v>1212</v>
      </c>
      <c r="G36" s="209"/>
    </row>
    <row r="37" spans="1:7" s="164" customFormat="1" ht="25.5" hidden="1">
      <c r="A37" s="200">
        <v>33</v>
      </c>
      <c r="B37" s="205" t="s">
        <v>1219</v>
      </c>
      <c r="C37" s="206" t="s">
        <v>1220</v>
      </c>
      <c r="D37" s="211" t="s">
        <v>1221</v>
      </c>
      <c r="E37" s="206" t="s">
        <v>1175</v>
      </c>
      <c r="F37" s="212" t="s">
        <v>1175</v>
      </c>
      <c r="G37" s="209"/>
    </row>
    <row r="38" spans="1:7" s="164" customFormat="1" ht="12.75" hidden="1">
      <c r="A38" s="200">
        <v>34</v>
      </c>
      <c r="B38" s="205" t="s">
        <v>1222</v>
      </c>
      <c r="C38" s="206" t="s">
        <v>1223</v>
      </c>
      <c r="D38" s="207">
        <v>37428</v>
      </c>
      <c r="E38" s="206" t="s">
        <v>1224</v>
      </c>
      <c r="F38" s="208" t="s">
        <v>855</v>
      </c>
      <c r="G38" s="209"/>
    </row>
    <row r="39" spans="1:7" s="164" customFormat="1" ht="25.5" hidden="1">
      <c r="A39" s="200">
        <v>35</v>
      </c>
      <c r="B39" s="205" t="s">
        <v>1225</v>
      </c>
      <c r="C39" s="213" t="s">
        <v>1226</v>
      </c>
      <c r="D39" s="221">
        <v>37442</v>
      </c>
      <c r="E39" s="206" t="s">
        <v>866</v>
      </c>
      <c r="F39" s="212" t="s">
        <v>1183</v>
      </c>
      <c r="G39" s="209"/>
    </row>
    <row r="40" spans="1:7" s="164" customFormat="1" ht="25.5" hidden="1">
      <c r="A40" s="200">
        <v>36</v>
      </c>
      <c r="B40" s="205" t="s">
        <v>1227</v>
      </c>
      <c r="C40" s="208" t="s">
        <v>1228</v>
      </c>
      <c r="D40" s="221">
        <v>37442</v>
      </c>
      <c r="E40" s="206" t="s">
        <v>1229</v>
      </c>
      <c r="F40" s="208" t="s">
        <v>1230</v>
      </c>
      <c r="G40" s="209"/>
    </row>
    <row r="41" spans="1:7" s="164" customFormat="1" ht="12.75" hidden="1">
      <c r="A41" s="200">
        <v>37</v>
      </c>
      <c r="B41" s="205" t="s">
        <v>1231</v>
      </c>
      <c r="C41" s="202" t="s">
        <v>1232</v>
      </c>
      <c r="D41" s="221">
        <v>37442</v>
      </c>
      <c r="E41" s="204" t="s">
        <v>854</v>
      </c>
      <c r="F41" s="202" t="s">
        <v>1171</v>
      </c>
      <c r="G41" s="209"/>
    </row>
    <row r="42" spans="1:7" s="164" customFormat="1" ht="38.25" hidden="1">
      <c r="A42" s="200">
        <v>38</v>
      </c>
      <c r="B42" s="205" t="s">
        <v>1233</v>
      </c>
      <c r="C42" s="222" t="s">
        <v>1234</v>
      </c>
      <c r="D42" s="223">
        <v>37442</v>
      </c>
      <c r="E42" s="224" t="s">
        <v>854</v>
      </c>
      <c r="F42" s="225" t="s">
        <v>1175</v>
      </c>
      <c r="G42" s="209"/>
    </row>
    <row r="43" spans="1:7" s="164" customFormat="1" ht="25.5" hidden="1">
      <c r="A43" s="200">
        <v>39</v>
      </c>
      <c r="B43" s="205" t="s">
        <v>1235</v>
      </c>
      <c r="C43" s="213" t="s">
        <v>1236</v>
      </c>
      <c r="D43" s="207">
        <v>37445</v>
      </c>
      <c r="E43" s="204" t="s">
        <v>1237</v>
      </c>
      <c r="F43" s="212" t="s">
        <v>1183</v>
      </c>
      <c r="G43" s="209"/>
    </row>
    <row r="44" spans="1:7" s="164" customFormat="1" ht="38.25" hidden="1">
      <c r="A44" s="200">
        <v>40</v>
      </c>
      <c r="B44" s="205" t="s">
        <v>1238</v>
      </c>
      <c r="C44" s="206" t="s">
        <v>1239</v>
      </c>
      <c r="D44" s="207">
        <v>37447</v>
      </c>
      <c r="E44" s="206" t="s">
        <v>1240</v>
      </c>
      <c r="F44" s="212" t="s">
        <v>1183</v>
      </c>
      <c r="G44" s="209"/>
    </row>
    <row r="45" spans="1:7" s="164" customFormat="1" ht="25.5" hidden="1">
      <c r="A45" s="200">
        <v>41</v>
      </c>
      <c r="B45" s="205" t="s">
        <v>1241</v>
      </c>
      <c r="C45" s="206" t="s">
        <v>1242</v>
      </c>
      <c r="D45" s="207">
        <v>37447</v>
      </c>
      <c r="E45" s="206" t="s">
        <v>1240</v>
      </c>
      <c r="F45" s="212" t="s">
        <v>1183</v>
      </c>
      <c r="G45" s="209"/>
    </row>
    <row r="46" spans="1:7" s="164" customFormat="1" ht="38.25" hidden="1">
      <c r="A46" s="200">
        <v>42</v>
      </c>
      <c r="B46" s="205" t="s">
        <v>1243</v>
      </c>
      <c r="C46" s="206" t="s">
        <v>1244</v>
      </c>
      <c r="D46" s="214">
        <v>37449</v>
      </c>
      <c r="E46" s="206" t="s">
        <v>854</v>
      </c>
      <c r="F46" s="212" t="s">
        <v>1183</v>
      </c>
      <c r="G46" s="209"/>
    </row>
    <row r="47" spans="1:7" s="164" customFormat="1" ht="12.75" hidden="1">
      <c r="A47" s="200">
        <v>43</v>
      </c>
      <c r="B47" s="226" t="s">
        <v>1245</v>
      </c>
      <c r="C47" s="227" t="s">
        <v>1246</v>
      </c>
      <c r="D47" s="228">
        <v>37449</v>
      </c>
      <c r="E47" s="229" t="s">
        <v>1175</v>
      </c>
      <c r="F47" s="230" t="s">
        <v>1175</v>
      </c>
      <c r="G47" s="209"/>
    </row>
    <row r="48" spans="1:7" s="164" customFormat="1" ht="12.75" hidden="1">
      <c r="A48" s="200">
        <v>44</v>
      </c>
      <c r="B48" s="205" t="s">
        <v>1247</v>
      </c>
      <c r="C48" s="206" t="s">
        <v>1248</v>
      </c>
      <c r="D48" s="207">
        <v>37449</v>
      </c>
      <c r="E48" s="206" t="s">
        <v>1249</v>
      </c>
      <c r="F48" s="212" t="s">
        <v>855</v>
      </c>
      <c r="G48" s="209"/>
    </row>
    <row r="49" spans="1:7" s="164" customFormat="1" ht="12.75" hidden="1">
      <c r="A49" s="200">
        <v>45</v>
      </c>
      <c r="B49" s="205" t="s">
        <v>1250</v>
      </c>
      <c r="C49" s="213" t="s">
        <v>1251</v>
      </c>
      <c r="D49" s="214">
        <v>37453</v>
      </c>
      <c r="E49" s="206" t="s">
        <v>1252</v>
      </c>
      <c r="F49" s="212" t="s">
        <v>1183</v>
      </c>
      <c r="G49" s="209"/>
    </row>
    <row r="50" spans="1:7" s="164" customFormat="1" ht="12.75" hidden="1">
      <c r="A50" s="200">
        <v>46</v>
      </c>
      <c r="B50" s="205" t="s">
        <v>1253</v>
      </c>
      <c r="C50" s="213" t="s">
        <v>1254</v>
      </c>
      <c r="D50" s="214">
        <v>37453</v>
      </c>
      <c r="E50" s="206" t="s">
        <v>1255</v>
      </c>
      <c r="F50" s="212" t="s">
        <v>1183</v>
      </c>
      <c r="G50" s="209"/>
    </row>
    <row r="51" spans="1:7" s="164" customFormat="1" ht="25.5" hidden="1">
      <c r="A51" s="200">
        <v>47</v>
      </c>
      <c r="B51" s="205" t="s">
        <v>1235</v>
      </c>
      <c r="C51" s="213" t="s">
        <v>1256</v>
      </c>
      <c r="D51" s="207">
        <v>37453</v>
      </c>
      <c r="E51" s="204" t="s">
        <v>1237</v>
      </c>
      <c r="F51" s="212" t="s">
        <v>1183</v>
      </c>
      <c r="G51" s="209"/>
    </row>
    <row r="52" spans="1:7" s="164" customFormat="1" ht="25.5" hidden="1">
      <c r="A52" s="200">
        <v>48</v>
      </c>
      <c r="B52" s="205" t="s">
        <v>1257</v>
      </c>
      <c r="C52" s="213" t="s">
        <v>1258</v>
      </c>
      <c r="D52" s="214">
        <v>37453</v>
      </c>
      <c r="E52" s="204" t="s">
        <v>1259</v>
      </c>
      <c r="F52" s="202" t="s">
        <v>1260</v>
      </c>
      <c r="G52" s="209"/>
    </row>
    <row r="53" spans="1:7" s="164" customFormat="1" ht="38.25" hidden="1">
      <c r="A53" s="200">
        <v>49</v>
      </c>
      <c r="B53" s="205" t="s">
        <v>1261</v>
      </c>
      <c r="C53" s="220" t="s">
        <v>1262</v>
      </c>
      <c r="D53" s="214">
        <v>37456</v>
      </c>
      <c r="E53" s="220" t="s">
        <v>1263</v>
      </c>
      <c r="F53" s="212" t="s">
        <v>1183</v>
      </c>
      <c r="G53" s="209"/>
    </row>
    <row r="54" spans="1:7" s="164" customFormat="1" ht="38.25" hidden="1">
      <c r="A54" s="200">
        <v>50</v>
      </c>
      <c r="B54" s="205" t="s">
        <v>1264</v>
      </c>
      <c r="C54" s="206" t="s">
        <v>1265</v>
      </c>
      <c r="D54" s="214">
        <v>37463</v>
      </c>
      <c r="E54" s="206" t="s">
        <v>1229</v>
      </c>
      <c r="F54" s="212" t="s">
        <v>1183</v>
      </c>
      <c r="G54" s="209"/>
    </row>
    <row r="55" spans="1:7" s="164" customFormat="1" ht="64.5" customHeight="1" hidden="1">
      <c r="A55" s="200">
        <v>51</v>
      </c>
      <c r="B55" s="205" t="s">
        <v>1266</v>
      </c>
      <c r="C55" s="204" t="s">
        <v>1267</v>
      </c>
      <c r="D55" s="207">
        <v>37468</v>
      </c>
      <c r="E55" s="204" t="s">
        <v>1196</v>
      </c>
      <c r="F55" s="212" t="s">
        <v>1183</v>
      </c>
      <c r="G55" s="209"/>
    </row>
    <row r="56" spans="1:7" s="164" customFormat="1" ht="25.5" hidden="1">
      <c r="A56" s="200">
        <v>52</v>
      </c>
      <c r="B56" s="205" t="s">
        <v>1268</v>
      </c>
      <c r="C56" s="206" t="s">
        <v>81</v>
      </c>
      <c r="D56" s="207">
        <v>37468</v>
      </c>
      <c r="E56" s="206" t="s">
        <v>1196</v>
      </c>
      <c r="F56" s="212" t="s">
        <v>1183</v>
      </c>
      <c r="G56" s="209"/>
    </row>
    <row r="57" spans="1:7" s="164" customFormat="1" ht="12.75" hidden="1">
      <c r="A57" s="200">
        <v>53</v>
      </c>
      <c r="B57" s="205" t="s">
        <v>82</v>
      </c>
      <c r="C57" s="206" t="s">
        <v>83</v>
      </c>
      <c r="D57" s="207">
        <v>37468</v>
      </c>
      <c r="E57" s="206" t="s">
        <v>1196</v>
      </c>
      <c r="F57" s="212" t="s">
        <v>1183</v>
      </c>
      <c r="G57" s="209"/>
    </row>
    <row r="58" spans="1:7" s="164" customFormat="1" ht="25.5" hidden="1">
      <c r="A58" s="200">
        <v>54</v>
      </c>
      <c r="B58" s="205" t="s">
        <v>84</v>
      </c>
      <c r="C58" s="206" t="s">
        <v>85</v>
      </c>
      <c r="D58" s="207">
        <v>37468</v>
      </c>
      <c r="E58" s="206" t="s">
        <v>1196</v>
      </c>
      <c r="F58" s="202" t="s">
        <v>1212</v>
      </c>
      <c r="G58" s="209"/>
    </row>
    <row r="59" spans="1:7" s="164" customFormat="1" ht="38.25" hidden="1">
      <c r="A59" s="200">
        <v>55</v>
      </c>
      <c r="B59" s="205" t="s">
        <v>86</v>
      </c>
      <c r="C59" s="204" t="s">
        <v>87</v>
      </c>
      <c r="D59" s="207">
        <v>37468</v>
      </c>
      <c r="E59" s="206" t="s">
        <v>1196</v>
      </c>
      <c r="F59" s="212" t="s">
        <v>1183</v>
      </c>
      <c r="G59" s="209"/>
    </row>
    <row r="60" spans="1:7" s="164" customFormat="1" ht="12.75" hidden="1">
      <c r="A60" s="200">
        <v>56</v>
      </c>
      <c r="B60" s="205" t="s">
        <v>88</v>
      </c>
      <c r="C60" s="208" t="s">
        <v>89</v>
      </c>
      <c r="D60" s="207">
        <v>37468</v>
      </c>
      <c r="E60" s="206" t="s">
        <v>1196</v>
      </c>
      <c r="F60" s="212" t="s">
        <v>1183</v>
      </c>
      <c r="G60" s="209"/>
    </row>
    <row r="61" spans="1:7" s="164" customFormat="1" ht="25.5" hidden="1">
      <c r="A61" s="200">
        <v>57</v>
      </c>
      <c r="B61" s="205" t="s">
        <v>90</v>
      </c>
      <c r="C61" s="208" t="s">
        <v>91</v>
      </c>
      <c r="D61" s="207">
        <v>37468</v>
      </c>
      <c r="E61" s="206" t="s">
        <v>1196</v>
      </c>
      <c r="F61" s="210" t="s">
        <v>92</v>
      </c>
      <c r="G61" s="209"/>
    </row>
    <row r="62" spans="1:7" s="164" customFormat="1" ht="25.5" hidden="1">
      <c r="A62" s="200">
        <v>58</v>
      </c>
      <c r="B62" s="205" t="s">
        <v>93</v>
      </c>
      <c r="C62" s="231" t="s">
        <v>94</v>
      </c>
      <c r="D62" s="207">
        <v>37468</v>
      </c>
      <c r="E62" s="206" t="s">
        <v>1196</v>
      </c>
      <c r="F62" s="208" t="s">
        <v>95</v>
      </c>
      <c r="G62" s="209"/>
    </row>
    <row r="63" spans="1:7" s="164" customFormat="1" ht="12.75" hidden="1">
      <c r="A63" s="200">
        <v>59</v>
      </c>
      <c r="B63" s="205" t="s">
        <v>96</v>
      </c>
      <c r="C63" s="206" t="s">
        <v>97</v>
      </c>
      <c r="D63" s="214">
        <v>37470</v>
      </c>
      <c r="E63" s="206" t="s">
        <v>854</v>
      </c>
      <c r="F63" s="210" t="s">
        <v>1183</v>
      </c>
      <c r="G63" s="209"/>
    </row>
    <row r="64" spans="1:7" s="164" customFormat="1" ht="25.5" hidden="1">
      <c r="A64" s="200">
        <v>60</v>
      </c>
      <c r="B64" s="205" t="s">
        <v>98</v>
      </c>
      <c r="C64" s="206" t="s">
        <v>99</v>
      </c>
      <c r="D64" s="214">
        <v>37470</v>
      </c>
      <c r="E64" s="206" t="s">
        <v>854</v>
      </c>
      <c r="F64" s="210" t="s">
        <v>1175</v>
      </c>
      <c r="G64" s="209"/>
    </row>
    <row r="65" spans="1:7" s="164" customFormat="1" ht="12.75" hidden="1">
      <c r="A65" s="200">
        <v>61</v>
      </c>
      <c r="B65" s="205" t="s">
        <v>100</v>
      </c>
      <c r="C65" s="206" t="s">
        <v>101</v>
      </c>
      <c r="D65" s="214">
        <v>37470</v>
      </c>
      <c r="E65" s="206" t="s">
        <v>854</v>
      </c>
      <c r="F65" s="210" t="s">
        <v>855</v>
      </c>
      <c r="G65" s="209"/>
    </row>
    <row r="66" spans="1:7" s="164" customFormat="1" ht="25.5" hidden="1">
      <c r="A66" s="200">
        <v>62</v>
      </c>
      <c r="B66" s="205" t="s">
        <v>102</v>
      </c>
      <c r="C66" s="206" t="s">
        <v>103</v>
      </c>
      <c r="D66" s="214">
        <v>37470</v>
      </c>
      <c r="E66" s="206" t="s">
        <v>854</v>
      </c>
      <c r="F66" s="210" t="s">
        <v>1175</v>
      </c>
      <c r="G66" s="209"/>
    </row>
    <row r="67" spans="1:7" s="164" customFormat="1" ht="33" customHeight="1">
      <c r="A67" s="200">
        <v>63</v>
      </c>
      <c r="B67" s="205"/>
      <c r="C67" s="206" t="s">
        <v>104</v>
      </c>
      <c r="D67" s="214">
        <v>37470</v>
      </c>
      <c r="E67" s="206" t="s">
        <v>854</v>
      </c>
      <c r="F67" s="210" t="s">
        <v>1183</v>
      </c>
      <c r="G67" s="209"/>
    </row>
    <row r="68" spans="1:7" s="164" customFormat="1" ht="31.5" customHeight="1">
      <c r="A68" s="200">
        <v>64</v>
      </c>
      <c r="B68" s="205"/>
      <c r="C68" s="206" t="s">
        <v>105</v>
      </c>
      <c r="D68" s="214">
        <v>37470</v>
      </c>
      <c r="E68" s="206" t="s">
        <v>1196</v>
      </c>
      <c r="F68" s="218" t="s">
        <v>1185</v>
      </c>
      <c r="G68" s="209"/>
    </row>
    <row r="69" spans="1:7" s="164" customFormat="1" ht="25.5">
      <c r="A69" s="200">
        <v>65</v>
      </c>
      <c r="B69" s="205"/>
      <c r="C69" s="206" t="s">
        <v>106</v>
      </c>
      <c r="D69" s="214">
        <v>37470</v>
      </c>
      <c r="E69" s="206" t="s">
        <v>1196</v>
      </c>
      <c r="F69" s="210" t="s">
        <v>1175</v>
      </c>
      <c r="G69" s="209"/>
    </row>
    <row r="70" spans="1:7" s="164" customFormat="1" ht="25.5">
      <c r="A70" s="200">
        <v>66</v>
      </c>
      <c r="B70" s="205"/>
      <c r="C70" s="206" t="s">
        <v>107</v>
      </c>
      <c r="D70" s="214">
        <v>37470</v>
      </c>
      <c r="E70" s="206" t="s">
        <v>854</v>
      </c>
      <c r="F70" s="210" t="s">
        <v>855</v>
      </c>
      <c r="G70" s="209"/>
    </row>
    <row r="71" spans="1:7" s="164" customFormat="1" ht="12.75">
      <c r="A71" s="200">
        <v>67</v>
      </c>
      <c r="B71" s="205"/>
      <c r="C71" s="206" t="s">
        <v>108</v>
      </c>
      <c r="D71" s="214">
        <v>37470</v>
      </c>
      <c r="E71" s="206" t="s">
        <v>854</v>
      </c>
      <c r="F71" s="210" t="s">
        <v>92</v>
      </c>
      <c r="G71" s="209"/>
    </row>
    <row r="72" spans="1:7" s="164" customFormat="1" ht="25.5">
      <c r="A72" s="200">
        <v>68</v>
      </c>
      <c r="B72" s="205"/>
      <c r="C72" s="206" t="s">
        <v>109</v>
      </c>
      <c r="D72" s="214">
        <v>37470</v>
      </c>
      <c r="E72" s="206" t="s">
        <v>854</v>
      </c>
      <c r="F72" s="210" t="s">
        <v>855</v>
      </c>
      <c r="G72" s="209"/>
    </row>
    <row r="73" spans="1:7" s="164" customFormat="1" ht="12.75">
      <c r="A73" s="200">
        <v>69</v>
      </c>
      <c r="B73" s="205"/>
      <c r="C73" s="206" t="s">
        <v>110</v>
      </c>
      <c r="D73" s="214">
        <v>37470</v>
      </c>
      <c r="E73" s="206" t="s">
        <v>854</v>
      </c>
      <c r="F73" s="210" t="s">
        <v>855</v>
      </c>
      <c r="G73" s="209"/>
    </row>
    <row r="74" spans="1:7" s="164" customFormat="1" ht="51.75" customHeight="1">
      <c r="A74" s="200">
        <v>70</v>
      </c>
      <c r="B74" s="205"/>
      <c r="C74" s="206" t="s">
        <v>111</v>
      </c>
      <c r="D74" s="214">
        <v>37470</v>
      </c>
      <c r="E74" s="206" t="s">
        <v>854</v>
      </c>
      <c r="F74" s="210" t="s">
        <v>855</v>
      </c>
      <c r="G74" s="209"/>
    </row>
    <row r="75" spans="1:7" s="164" customFormat="1" ht="21" customHeight="1">
      <c r="A75" s="200">
        <v>71</v>
      </c>
      <c r="B75" s="205"/>
      <c r="C75" s="206" t="s">
        <v>112</v>
      </c>
      <c r="D75" s="214">
        <v>37470</v>
      </c>
      <c r="E75" s="206" t="s">
        <v>1196</v>
      </c>
      <c r="F75" s="210" t="s">
        <v>855</v>
      </c>
      <c r="G75" s="209"/>
    </row>
    <row r="76" spans="1:7" s="164" customFormat="1" ht="54" customHeight="1">
      <c r="A76" s="200">
        <v>72</v>
      </c>
      <c r="B76" s="205"/>
      <c r="C76" s="206" t="s">
        <v>113</v>
      </c>
      <c r="D76" s="214">
        <v>37470</v>
      </c>
      <c r="E76" s="206" t="s">
        <v>1196</v>
      </c>
      <c r="F76" s="210" t="s">
        <v>855</v>
      </c>
      <c r="G76" s="209"/>
    </row>
    <row r="77" spans="1:7" s="164" customFormat="1" ht="51.75" customHeight="1">
      <c r="A77" s="200">
        <v>73</v>
      </c>
      <c r="B77" s="205"/>
      <c r="C77" s="206" t="s">
        <v>114</v>
      </c>
      <c r="D77" s="214">
        <v>37470</v>
      </c>
      <c r="E77" s="206" t="s">
        <v>854</v>
      </c>
      <c r="F77" s="210" t="s">
        <v>1183</v>
      </c>
      <c r="G77" s="209"/>
    </row>
    <row r="78" spans="1:7" s="164" customFormat="1" ht="37.5" customHeight="1" hidden="1">
      <c r="A78" s="200">
        <v>74</v>
      </c>
      <c r="B78" s="205"/>
      <c r="C78" s="206" t="s">
        <v>115</v>
      </c>
      <c r="D78" s="214">
        <v>37470</v>
      </c>
      <c r="E78" s="206" t="s">
        <v>1182</v>
      </c>
      <c r="F78" s="210" t="s">
        <v>855</v>
      </c>
      <c r="G78" s="209"/>
    </row>
    <row r="79" spans="1:7" s="164" customFormat="1" ht="25.5">
      <c r="A79" s="200">
        <v>75</v>
      </c>
      <c r="B79" s="205"/>
      <c r="C79" s="206" t="s">
        <v>116</v>
      </c>
      <c r="D79" s="214">
        <v>37470</v>
      </c>
      <c r="E79" s="206" t="s">
        <v>854</v>
      </c>
      <c r="F79" s="210" t="s">
        <v>1183</v>
      </c>
      <c r="G79" s="209"/>
    </row>
    <row r="80" spans="1:7" s="164" customFormat="1" ht="12.75" hidden="1">
      <c r="A80" s="200">
        <v>76</v>
      </c>
      <c r="B80" s="226" t="s">
        <v>117</v>
      </c>
      <c r="C80" s="229" t="s">
        <v>118</v>
      </c>
      <c r="D80" s="228">
        <v>37470</v>
      </c>
      <c r="E80" s="229" t="s">
        <v>1175</v>
      </c>
      <c r="F80" s="230" t="s">
        <v>1175</v>
      </c>
      <c r="G80" s="209"/>
    </row>
    <row r="81" spans="1:7" s="164" customFormat="1" ht="34.5" customHeight="1" hidden="1">
      <c r="A81" s="200">
        <v>77</v>
      </c>
      <c r="B81" s="232">
        <v>51</v>
      </c>
      <c r="C81" s="208" t="s">
        <v>119</v>
      </c>
      <c r="D81" s="207">
        <v>37473</v>
      </c>
      <c r="E81" s="206" t="s">
        <v>120</v>
      </c>
      <c r="F81" s="210" t="s">
        <v>1175</v>
      </c>
      <c r="G81" s="209"/>
    </row>
    <row r="82" spans="1:7" s="164" customFormat="1" ht="18" customHeight="1" hidden="1">
      <c r="A82" s="200">
        <v>78</v>
      </c>
      <c r="B82" s="205" t="s">
        <v>121</v>
      </c>
      <c r="C82" s="206" t="s">
        <v>122</v>
      </c>
      <c r="D82" s="207">
        <v>37108</v>
      </c>
      <c r="E82" s="206" t="s">
        <v>1252</v>
      </c>
      <c r="F82" s="212" t="s">
        <v>1183</v>
      </c>
      <c r="G82" s="209"/>
    </row>
    <row r="83" spans="1:7" s="164" customFormat="1" ht="18" customHeight="1" hidden="1">
      <c r="A83" s="200">
        <v>79</v>
      </c>
      <c r="B83" s="205" t="s">
        <v>123</v>
      </c>
      <c r="C83" s="213" t="s">
        <v>124</v>
      </c>
      <c r="D83" s="207">
        <v>37473</v>
      </c>
      <c r="E83" s="206" t="s">
        <v>1255</v>
      </c>
      <c r="F83" s="212" t="s">
        <v>1183</v>
      </c>
      <c r="G83" s="209"/>
    </row>
    <row r="84" spans="1:7" s="164" customFormat="1" ht="49.5" customHeight="1" hidden="1">
      <c r="A84" s="200">
        <v>80</v>
      </c>
      <c r="B84" s="205" t="s">
        <v>125</v>
      </c>
      <c r="C84" s="206" t="s">
        <v>126</v>
      </c>
      <c r="D84" s="207">
        <v>37474</v>
      </c>
      <c r="E84" s="206" t="s">
        <v>1240</v>
      </c>
      <c r="F84" s="212" t="s">
        <v>1183</v>
      </c>
      <c r="G84" s="209"/>
    </row>
    <row r="85" spans="1:7" s="164" customFormat="1" ht="25.5" hidden="1">
      <c r="A85" s="200">
        <v>81</v>
      </c>
      <c r="B85" s="205" t="s">
        <v>127</v>
      </c>
      <c r="C85" s="206" t="s">
        <v>128</v>
      </c>
      <c r="D85" s="211" t="s">
        <v>129</v>
      </c>
      <c r="E85" s="206" t="s">
        <v>1175</v>
      </c>
      <c r="F85" s="208" t="s">
        <v>1175</v>
      </c>
      <c r="G85" s="209"/>
    </row>
    <row r="86" spans="1:7" s="164" customFormat="1" ht="25.5" hidden="1">
      <c r="A86" s="200">
        <v>82</v>
      </c>
      <c r="B86" s="205" t="s">
        <v>130</v>
      </c>
      <c r="C86" s="204" t="s">
        <v>131</v>
      </c>
      <c r="D86" s="233" t="s">
        <v>132</v>
      </c>
      <c r="E86" s="233" t="s">
        <v>132</v>
      </c>
      <c r="F86" s="234" t="s">
        <v>132</v>
      </c>
      <c r="G86" s="209"/>
    </row>
    <row r="87" spans="1:7" s="164" customFormat="1" ht="25.5" hidden="1">
      <c r="A87" s="200">
        <v>83</v>
      </c>
      <c r="B87" s="205" t="s">
        <v>133</v>
      </c>
      <c r="C87" s="206" t="s">
        <v>134</v>
      </c>
      <c r="D87" s="207">
        <v>37474</v>
      </c>
      <c r="E87" s="220" t="s">
        <v>1237</v>
      </c>
      <c r="F87" s="212" t="s">
        <v>1183</v>
      </c>
      <c r="G87" s="209"/>
    </row>
    <row r="88" spans="1:7" s="164" customFormat="1" ht="25.5" hidden="1">
      <c r="A88" s="200">
        <v>84</v>
      </c>
      <c r="B88" s="205" t="s">
        <v>135</v>
      </c>
      <c r="C88" s="206" t="s">
        <v>136</v>
      </c>
      <c r="D88" s="207">
        <v>37474</v>
      </c>
      <c r="E88" s="220" t="s">
        <v>137</v>
      </c>
      <c r="F88" s="202" t="s">
        <v>1260</v>
      </c>
      <c r="G88" s="209"/>
    </row>
    <row r="89" spans="1:7" s="164" customFormat="1" ht="12.75" hidden="1">
      <c r="A89" s="200">
        <v>85</v>
      </c>
      <c r="B89" s="205" t="s">
        <v>138</v>
      </c>
      <c r="C89" s="213" t="s">
        <v>139</v>
      </c>
      <c r="D89" s="207">
        <v>37477</v>
      </c>
      <c r="E89" s="206" t="s">
        <v>1240</v>
      </c>
      <c r="F89" s="212" t="s">
        <v>1183</v>
      </c>
      <c r="G89" s="209"/>
    </row>
    <row r="90" spans="1:7" s="164" customFormat="1" ht="12.75" hidden="1">
      <c r="A90" s="200">
        <v>86</v>
      </c>
      <c r="B90" s="205" t="s">
        <v>140</v>
      </c>
      <c r="C90" s="204" t="s">
        <v>141</v>
      </c>
      <c r="D90" s="214">
        <v>37477</v>
      </c>
      <c r="E90" s="206" t="s">
        <v>142</v>
      </c>
      <c r="F90" s="212" t="s">
        <v>1175</v>
      </c>
      <c r="G90" s="209"/>
    </row>
    <row r="91" spans="1:7" s="164" customFormat="1" ht="25.5" hidden="1">
      <c r="A91" s="200">
        <v>87</v>
      </c>
      <c r="B91" s="205" t="s">
        <v>143</v>
      </c>
      <c r="C91" s="206" t="s">
        <v>144</v>
      </c>
      <c r="D91" s="207">
        <v>37483</v>
      </c>
      <c r="E91" s="206" t="s">
        <v>1249</v>
      </c>
      <c r="F91" s="208" t="s">
        <v>855</v>
      </c>
      <c r="G91" s="209"/>
    </row>
    <row r="92" spans="1:7" s="164" customFormat="1" ht="35.25" customHeight="1" hidden="1">
      <c r="A92" s="200">
        <v>88</v>
      </c>
      <c r="B92" s="205" t="s">
        <v>145</v>
      </c>
      <c r="C92" s="204" t="s">
        <v>146</v>
      </c>
      <c r="D92" s="214">
        <v>37483</v>
      </c>
      <c r="E92" s="204" t="s">
        <v>1196</v>
      </c>
      <c r="F92" s="212" t="s">
        <v>1175</v>
      </c>
      <c r="G92" s="209"/>
    </row>
    <row r="93" spans="1:7" s="164" customFormat="1" ht="12.75" hidden="1">
      <c r="A93" s="200">
        <v>89</v>
      </c>
      <c r="B93" s="205" t="s">
        <v>147</v>
      </c>
      <c r="C93" s="206" t="s">
        <v>148</v>
      </c>
      <c r="D93" s="214">
        <v>37483</v>
      </c>
      <c r="E93" s="206" t="s">
        <v>1180</v>
      </c>
      <c r="F93" s="212" t="s">
        <v>1183</v>
      </c>
      <c r="G93" s="209"/>
    </row>
    <row r="94" spans="1:7" s="164" customFormat="1" ht="38.25">
      <c r="A94" s="200">
        <v>90</v>
      </c>
      <c r="B94" s="205"/>
      <c r="C94" s="206" t="s">
        <v>1332</v>
      </c>
      <c r="D94" s="214">
        <v>37483</v>
      </c>
      <c r="E94" s="206" t="s">
        <v>1333</v>
      </c>
      <c r="F94" s="212" t="s">
        <v>855</v>
      </c>
      <c r="G94" s="209"/>
    </row>
    <row r="95" spans="1:7" s="164" customFormat="1" ht="12.75" hidden="1">
      <c r="A95" s="200">
        <v>91</v>
      </c>
      <c r="B95" s="226" t="s">
        <v>1334</v>
      </c>
      <c r="C95" s="229" t="s">
        <v>1335</v>
      </c>
      <c r="D95" s="228">
        <v>37484</v>
      </c>
      <c r="E95" s="229" t="s">
        <v>1175</v>
      </c>
      <c r="F95" s="230" t="s">
        <v>1175</v>
      </c>
      <c r="G95" s="209"/>
    </row>
    <row r="96" spans="1:7" s="164" customFormat="1" ht="25.5" hidden="1">
      <c r="A96" s="200">
        <v>92</v>
      </c>
      <c r="B96" s="205" t="s">
        <v>1336</v>
      </c>
      <c r="C96" s="213" t="s">
        <v>1337</v>
      </c>
      <c r="D96" s="207">
        <v>37484</v>
      </c>
      <c r="E96" s="206" t="s">
        <v>1249</v>
      </c>
      <c r="F96" s="202" t="s">
        <v>1260</v>
      </c>
      <c r="G96" s="209"/>
    </row>
    <row r="97" spans="1:7" s="164" customFormat="1" ht="25.5" hidden="1">
      <c r="A97" s="200">
        <v>93</v>
      </c>
      <c r="B97" s="205" t="s">
        <v>1338</v>
      </c>
      <c r="C97" s="208" t="s">
        <v>1339</v>
      </c>
      <c r="D97" s="207">
        <v>37484</v>
      </c>
      <c r="E97" s="206" t="s">
        <v>1240</v>
      </c>
      <c r="F97" s="212" t="s">
        <v>1183</v>
      </c>
      <c r="G97" s="209"/>
    </row>
    <row r="98" spans="1:7" s="164" customFormat="1" ht="25.5" hidden="1">
      <c r="A98" s="200">
        <v>94</v>
      </c>
      <c r="B98" s="205" t="s">
        <v>1340</v>
      </c>
      <c r="C98" s="206" t="s">
        <v>1341</v>
      </c>
      <c r="D98" s="207">
        <v>37484</v>
      </c>
      <c r="E98" s="206" t="s">
        <v>1240</v>
      </c>
      <c r="F98" s="212" t="s">
        <v>1183</v>
      </c>
      <c r="G98" s="209"/>
    </row>
    <row r="99" spans="1:7" s="164" customFormat="1" ht="47.25" customHeight="1" hidden="1">
      <c r="A99" s="200">
        <v>95</v>
      </c>
      <c r="B99" s="205" t="s">
        <v>1342</v>
      </c>
      <c r="C99" s="208" t="s">
        <v>1343</v>
      </c>
      <c r="D99" s="207">
        <v>37484</v>
      </c>
      <c r="E99" s="206" t="s">
        <v>1240</v>
      </c>
      <c r="F99" s="212" t="s">
        <v>1183</v>
      </c>
      <c r="G99" s="209"/>
    </row>
    <row r="100" spans="1:7" s="164" customFormat="1" ht="17.25" customHeight="1" hidden="1">
      <c r="A100" s="200">
        <v>96</v>
      </c>
      <c r="B100" s="205" t="s">
        <v>1344</v>
      </c>
      <c r="C100" s="204" t="s">
        <v>1345</v>
      </c>
      <c r="D100" s="214">
        <v>37484</v>
      </c>
      <c r="E100" s="204" t="s">
        <v>1215</v>
      </c>
      <c r="F100" s="212" t="s">
        <v>1175</v>
      </c>
      <c r="G100" s="209"/>
    </row>
    <row r="101" spans="1:7" s="164" customFormat="1" ht="12.75" hidden="1">
      <c r="A101" s="200">
        <v>97</v>
      </c>
      <c r="B101" s="205" t="s">
        <v>1346</v>
      </c>
      <c r="C101" s="208" t="s">
        <v>1347</v>
      </c>
      <c r="D101" s="214">
        <v>37488</v>
      </c>
      <c r="E101" s="206" t="s">
        <v>1209</v>
      </c>
      <c r="F101" s="212" t="s">
        <v>1183</v>
      </c>
      <c r="G101" s="209"/>
    </row>
    <row r="102" spans="1:7" s="164" customFormat="1" ht="12.75" hidden="1">
      <c r="A102" s="200">
        <v>98</v>
      </c>
      <c r="B102" s="205" t="s">
        <v>1348</v>
      </c>
      <c r="C102" s="206" t="s">
        <v>1349</v>
      </c>
      <c r="D102" s="214">
        <v>37488</v>
      </c>
      <c r="E102" s="206" t="s">
        <v>120</v>
      </c>
      <c r="F102" s="212" t="s">
        <v>1183</v>
      </c>
      <c r="G102" s="209"/>
    </row>
    <row r="103" spans="1:7" s="164" customFormat="1" ht="25.5" hidden="1">
      <c r="A103" s="200">
        <v>99</v>
      </c>
      <c r="B103" s="205" t="s">
        <v>1350</v>
      </c>
      <c r="C103" s="204" t="s">
        <v>1351</v>
      </c>
      <c r="D103" s="214">
        <v>37488</v>
      </c>
      <c r="E103" s="204" t="s">
        <v>1237</v>
      </c>
      <c r="F103" s="212" t="s">
        <v>1183</v>
      </c>
      <c r="G103" s="209"/>
    </row>
    <row r="104" spans="1:7" s="164" customFormat="1" ht="25.5" hidden="1">
      <c r="A104" s="200">
        <v>100</v>
      </c>
      <c r="B104" s="205" t="s">
        <v>1352</v>
      </c>
      <c r="C104" s="206" t="s">
        <v>1353</v>
      </c>
      <c r="D104" s="214">
        <v>37488</v>
      </c>
      <c r="E104" s="206" t="s">
        <v>1249</v>
      </c>
      <c r="F104" s="202" t="s">
        <v>1260</v>
      </c>
      <c r="G104" s="209"/>
    </row>
    <row r="105" spans="1:7" s="164" customFormat="1" ht="38.25">
      <c r="A105" s="200">
        <v>101</v>
      </c>
      <c r="B105" s="205"/>
      <c r="C105" s="206" t="s">
        <v>1354</v>
      </c>
      <c r="D105" s="214">
        <v>37497</v>
      </c>
      <c r="E105" s="206" t="s">
        <v>1249</v>
      </c>
      <c r="F105" s="202" t="s">
        <v>855</v>
      </c>
      <c r="G105" s="209"/>
    </row>
    <row r="106" spans="1:7" ht="12.75" hidden="1">
      <c r="A106" s="200">
        <v>102</v>
      </c>
      <c r="B106" s="205" t="s">
        <v>1355</v>
      </c>
      <c r="C106" s="206" t="s">
        <v>1356</v>
      </c>
      <c r="D106" s="207">
        <v>37503</v>
      </c>
      <c r="E106" s="206" t="s">
        <v>1175</v>
      </c>
      <c r="F106" s="210" t="s">
        <v>855</v>
      </c>
      <c r="G106" s="235"/>
    </row>
    <row r="107" spans="1:7" ht="25.5" hidden="1">
      <c r="A107" s="200">
        <v>103</v>
      </c>
      <c r="B107" s="205" t="s">
        <v>1357</v>
      </c>
      <c r="C107" s="208" t="s">
        <v>1358</v>
      </c>
      <c r="D107" s="207">
        <v>37503</v>
      </c>
      <c r="E107" s="206" t="s">
        <v>1240</v>
      </c>
      <c r="F107" s="212" t="s">
        <v>1183</v>
      </c>
      <c r="G107" s="235"/>
    </row>
    <row r="108" spans="1:7" ht="12.75" hidden="1">
      <c r="A108" s="200">
        <v>104</v>
      </c>
      <c r="B108" s="205" t="s">
        <v>1359</v>
      </c>
      <c r="C108" s="204" t="s">
        <v>1360</v>
      </c>
      <c r="D108" s="207">
        <v>37503</v>
      </c>
      <c r="E108" s="204" t="s">
        <v>1237</v>
      </c>
      <c r="F108" s="210" t="s">
        <v>1175</v>
      </c>
      <c r="G108" s="235"/>
    </row>
    <row r="109" spans="1:7" ht="12.75" hidden="1">
      <c r="A109" s="200">
        <v>105</v>
      </c>
      <c r="B109" s="205" t="s">
        <v>1361</v>
      </c>
      <c r="C109" s="206" t="s">
        <v>1362</v>
      </c>
      <c r="D109" s="207">
        <v>37512</v>
      </c>
      <c r="E109" s="206" t="s">
        <v>1175</v>
      </c>
      <c r="F109" s="210" t="s">
        <v>1175</v>
      </c>
      <c r="G109" s="235"/>
    </row>
    <row r="110" spans="1:7" ht="12.75" hidden="1">
      <c r="A110" s="200">
        <v>106</v>
      </c>
      <c r="B110" s="205" t="s">
        <v>1363</v>
      </c>
      <c r="C110" s="206" t="s">
        <v>1364</v>
      </c>
      <c r="D110" s="207">
        <v>37515</v>
      </c>
      <c r="E110" s="206" t="s">
        <v>864</v>
      </c>
      <c r="F110" s="210" t="s">
        <v>855</v>
      </c>
      <c r="G110" s="235"/>
    </row>
    <row r="111" spans="1:7" ht="25.5" hidden="1">
      <c r="A111" s="200">
        <v>107</v>
      </c>
      <c r="B111" s="205" t="s">
        <v>1365</v>
      </c>
      <c r="C111" s="206" t="s">
        <v>1366</v>
      </c>
      <c r="D111" s="207">
        <v>37519</v>
      </c>
      <c r="E111" s="206" t="s">
        <v>1249</v>
      </c>
      <c r="F111" s="212" t="s">
        <v>855</v>
      </c>
      <c r="G111" s="235"/>
    </row>
    <row r="112" spans="1:7" ht="12.75" hidden="1">
      <c r="A112" s="200">
        <v>108</v>
      </c>
      <c r="B112" s="205" t="s">
        <v>1367</v>
      </c>
      <c r="C112" s="206" t="s">
        <v>1368</v>
      </c>
      <c r="D112" s="207">
        <v>37519</v>
      </c>
      <c r="E112" s="206" t="s">
        <v>1175</v>
      </c>
      <c r="F112" s="208" t="s">
        <v>1175</v>
      </c>
      <c r="G112" s="235"/>
    </row>
    <row r="113" spans="1:7" ht="12.75" hidden="1">
      <c r="A113" s="200">
        <v>109</v>
      </c>
      <c r="B113" s="205" t="s">
        <v>1369</v>
      </c>
      <c r="C113" s="206" t="s">
        <v>1370</v>
      </c>
      <c r="D113" s="207">
        <v>37519</v>
      </c>
      <c r="E113" s="206" t="s">
        <v>1175</v>
      </c>
      <c r="F113" s="210" t="s">
        <v>1175</v>
      </c>
      <c r="G113" s="235"/>
    </row>
    <row r="114" spans="1:7" ht="12.75" hidden="1">
      <c r="A114" s="200">
        <v>110</v>
      </c>
      <c r="B114" s="205" t="s">
        <v>1371</v>
      </c>
      <c r="C114" s="206" t="s">
        <v>1372</v>
      </c>
      <c r="D114" s="207">
        <v>37519</v>
      </c>
      <c r="E114" s="206" t="s">
        <v>1175</v>
      </c>
      <c r="F114" s="210" t="s">
        <v>1175</v>
      </c>
      <c r="G114" s="235"/>
    </row>
    <row r="115" spans="1:7" ht="25.5" hidden="1">
      <c r="A115" s="200">
        <v>111</v>
      </c>
      <c r="B115" s="205" t="s">
        <v>1373</v>
      </c>
      <c r="C115" s="206" t="s">
        <v>1374</v>
      </c>
      <c r="D115" s="207">
        <v>37519</v>
      </c>
      <c r="E115" s="206" t="s">
        <v>1175</v>
      </c>
      <c r="F115" s="210" t="s">
        <v>1175</v>
      </c>
      <c r="G115" s="235"/>
    </row>
    <row r="116" spans="1:7" ht="25.5" hidden="1">
      <c r="A116" s="200">
        <v>112</v>
      </c>
      <c r="B116" s="205" t="s">
        <v>1375</v>
      </c>
      <c r="C116" s="206" t="s">
        <v>1376</v>
      </c>
      <c r="D116" s="207">
        <v>37526</v>
      </c>
      <c r="E116" s="206" t="s">
        <v>1249</v>
      </c>
      <c r="F116" s="208" t="s">
        <v>855</v>
      </c>
      <c r="G116" s="235"/>
    </row>
    <row r="117" spans="1:7" ht="25.5" hidden="1">
      <c r="A117" s="200">
        <v>113</v>
      </c>
      <c r="B117" s="205" t="s">
        <v>1377</v>
      </c>
      <c r="C117" s="206" t="s">
        <v>1378</v>
      </c>
      <c r="D117" s="207">
        <v>37526</v>
      </c>
      <c r="E117" s="206" t="s">
        <v>1379</v>
      </c>
      <c r="F117" s="208" t="s">
        <v>855</v>
      </c>
      <c r="G117" s="235"/>
    </row>
    <row r="118" spans="1:7" ht="12.75" hidden="1">
      <c r="A118" s="200">
        <v>114</v>
      </c>
      <c r="B118" s="205" t="s">
        <v>1380</v>
      </c>
      <c r="C118" s="220" t="s">
        <v>1381</v>
      </c>
      <c r="D118" s="207">
        <v>37532</v>
      </c>
      <c r="E118" s="206" t="s">
        <v>1175</v>
      </c>
      <c r="F118" s="212" t="s">
        <v>1175</v>
      </c>
      <c r="G118" s="235"/>
    </row>
    <row r="119" spans="1:7" ht="12.75" hidden="1">
      <c r="A119" s="200">
        <v>115</v>
      </c>
      <c r="B119" s="205" t="s">
        <v>1382</v>
      </c>
      <c r="C119" s="208" t="s">
        <v>1383</v>
      </c>
      <c r="D119" s="207">
        <v>37533</v>
      </c>
      <c r="E119" s="206" t="s">
        <v>1182</v>
      </c>
      <c r="F119" s="212" t="s">
        <v>1183</v>
      </c>
      <c r="G119" s="235"/>
    </row>
    <row r="120" spans="1:7" ht="12.75" hidden="1">
      <c r="A120" s="200">
        <v>116</v>
      </c>
      <c r="B120" s="205" t="s">
        <v>1384</v>
      </c>
      <c r="C120" s="206" t="s">
        <v>1385</v>
      </c>
      <c r="D120" s="207">
        <v>37533</v>
      </c>
      <c r="E120" s="206" t="s">
        <v>1209</v>
      </c>
      <c r="F120" s="212" t="s">
        <v>1183</v>
      </c>
      <c r="G120" s="235"/>
    </row>
    <row r="121" spans="1:7" ht="12.75" hidden="1">
      <c r="A121" s="200">
        <v>117</v>
      </c>
      <c r="B121" s="205" t="s">
        <v>1386</v>
      </c>
      <c r="C121" s="206" t="s">
        <v>1387</v>
      </c>
      <c r="D121" s="207">
        <v>37554</v>
      </c>
      <c r="E121" s="206" t="s">
        <v>1175</v>
      </c>
      <c r="F121" s="210" t="s">
        <v>1175</v>
      </c>
      <c r="G121" s="235"/>
    </row>
    <row r="122" spans="1:7" ht="12.75" hidden="1">
      <c r="A122" s="200">
        <v>118</v>
      </c>
      <c r="B122" s="205" t="s">
        <v>1388</v>
      </c>
      <c r="C122" s="206" t="s">
        <v>1389</v>
      </c>
      <c r="D122" s="207">
        <v>37554</v>
      </c>
      <c r="E122" s="206" t="s">
        <v>1175</v>
      </c>
      <c r="F122" s="210" t="s">
        <v>1175</v>
      </c>
      <c r="G122" s="235"/>
    </row>
    <row r="123" spans="1:7" ht="25.5" hidden="1">
      <c r="A123" s="200">
        <v>119</v>
      </c>
      <c r="B123" s="205" t="s">
        <v>1390</v>
      </c>
      <c r="C123" s="206" t="s">
        <v>1391</v>
      </c>
      <c r="D123" s="207">
        <v>37572</v>
      </c>
      <c r="E123" s="206" t="s">
        <v>1392</v>
      </c>
      <c r="F123" s="210" t="s">
        <v>1183</v>
      </c>
      <c r="G123" s="235"/>
    </row>
    <row r="124" spans="1:7" ht="25.5" hidden="1">
      <c r="A124" s="200">
        <v>120</v>
      </c>
      <c r="B124" s="205" t="s">
        <v>1393</v>
      </c>
      <c r="C124" s="208" t="s">
        <v>1394</v>
      </c>
      <c r="D124" s="207">
        <v>37586</v>
      </c>
      <c r="E124" s="206" t="s">
        <v>1392</v>
      </c>
      <c r="F124" s="210" t="s">
        <v>1183</v>
      </c>
      <c r="G124" s="235"/>
    </row>
    <row r="125" spans="1:7" ht="12.75" hidden="1">
      <c r="A125" s="200">
        <v>121</v>
      </c>
      <c r="B125" s="205" t="s">
        <v>1395</v>
      </c>
      <c r="C125" s="206" t="s">
        <v>1396</v>
      </c>
      <c r="D125" s="207">
        <v>37280</v>
      </c>
      <c r="E125" s="206" t="s">
        <v>1175</v>
      </c>
      <c r="F125" s="210" t="s">
        <v>1175</v>
      </c>
      <c r="G125" s="235"/>
    </row>
    <row r="126" spans="1:7" ht="12.75" hidden="1">
      <c r="A126" s="200">
        <v>122</v>
      </c>
      <c r="B126" s="205" t="s">
        <v>1397</v>
      </c>
      <c r="C126" s="206" t="s">
        <v>1398</v>
      </c>
      <c r="D126" s="207">
        <v>37287</v>
      </c>
      <c r="E126" s="206" t="s">
        <v>1175</v>
      </c>
      <c r="F126" s="210" t="s">
        <v>1175</v>
      </c>
      <c r="G126" s="235"/>
    </row>
  </sheetData>
  <printOptions/>
  <pageMargins left="0.5" right="0" top="0.75" bottom="0.95" header="0.5" footer="0.5"/>
  <pageSetup firstPageNumber="1" useFirstPageNumber="1" fitToHeight="0" fitToWidth="1" horizontalDpi="600" verticalDpi="600" orientation="landscape" scale="88" r:id="rId1"/>
  <headerFooter alignWithMargins="0">
    <oddFooter>&amp;L&amp;8 06/12/02&amp;R&amp;9Attachment 23, Page &amp;P of 2</oddFooter>
  </headerFooter>
  <rowBreaks count="1" manualBreakCount="1">
    <brk id="67" max="255" man="1"/>
  </rowBreaks>
</worksheet>
</file>

<file path=xl/worksheets/sheet24.xml><?xml version="1.0" encoding="utf-8"?>
<worksheet xmlns="http://schemas.openxmlformats.org/spreadsheetml/2006/main" xmlns:r="http://schemas.openxmlformats.org/officeDocument/2006/relationships">
  <dimension ref="A1:K25"/>
  <sheetViews>
    <sheetView workbookViewId="0" topLeftCell="A1">
      <selection activeCell="A1" sqref="A1"/>
    </sheetView>
  </sheetViews>
  <sheetFormatPr defaultColWidth="9.33203125" defaultRowHeight="12.75"/>
  <cols>
    <col min="1" max="1" width="5.83203125" style="242" customWidth="1"/>
    <col min="2" max="16384" width="9.33203125" style="3" customWidth="1"/>
  </cols>
  <sheetData>
    <row r="1" spans="1:11" s="241" customFormat="1" ht="15">
      <c r="A1" s="238" t="s">
        <v>1403</v>
      </c>
      <c r="B1" s="238"/>
      <c r="C1" s="239"/>
      <c r="D1" s="239"/>
      <c r="E1" s="239"/>
      <c r="F1" s="239"/>
      <c r="G1" s="239"/>
      <c r="H1" s="239"/>
      <c r="I1" s="239"/>
      <c r="J1" s="239"/>
      <c r="K1" s="240"/>
    </row>
    <row r="4" spans="1:11" s="241" customFormat="1" ht="30.75" customHeight="1">
      <c r="A4" s="243" t="s">
        <v>1404</v>
      </c>
      <c r="B4" s="293" t="s">
        <v>1405</v>
      </c>
      <c r="C4" s="293"/>
      <c r="D4" s="293"/>
      <c r="E4" s="293"/>
      <c r="F4" s="293"/>
      <c r="G4" s="293"/>
      <c r="H4" s="293"/>
      <c r="I4" s="293"/>
      <c r="J4" s="293"/>
      <c r="K4" s="294"/>
    </row>
    <row r="5" s="241" customFormat="1" ht="15">
      <c r="A5" s="239"/>
    </row>
    <row r="6" spans="1:11" s="241" customFormat="1" ht="15" customHeight="1">
      <c r="A6" s="243" t="s">
        <v>1406</v>
      </c>
      <c r="B6" s="293" t="s">
        <v>1407</v>
      </c>
      <c r="C6" s="293"/>
      <c r="D6" s="293"/>
      <c r="E6" s="293"/>
      <c r="F6" s="293"/>
      <c r="G6" s="293"/>
      <c r="H6" s="293"/>
      <c r="I6" s="293"/>
      <c r="J6" s="293"/>
      <c r="K6" s="294"/>
    </row>
    <row r="7" s="241" customFormat="1" ht="15">
      <c r="A7" s="239"/>
    </row>
    <row r="8" spans="1:11" s="241" customFormat="1" ht="30" customHeight="1">
      <c r="A8" s="243" t="s">
        <v>1408</v>
      </c>
      <c r="B8" s="293" t="s">
        <v>1409</v>
      </c>
      <c r="C8" s="293"/>
      <c r="D8" s="293"/>
      <c r="E8" s="293"/>
      <c r="F8" s="293"/>
      <c r="G8" s="293"/>
      <c r="H8" s="293"/>
      <c r="I8" s="293"/>
      <c r="J8" s="293"/>
      <c r="K8" s="294"/>
    </row>
    <row r="9" s="241" customFormat="1" ht="15">
      <c r="A9" s="239"/>
    </row>
    <row r="10" spans="1:11" s="241" customFormat="1" ht="15" customHeight="1">
      <c r="A10" s="243" t="s">
        <v>1410</v>
      </c>
      <c r="B10" s="293" t="s">
        <v>1411</v>
      </c>
      <c r="C10" s="293"/>
      <c r="D10" s="293"/>
      <c r="E10" s="293"/>
      <c r="F10" s="293"/>
      <c r="G10" s="293"/>
      <c r="H10" s="293"/>
      <c r="I10" s="293"/>
      <c r="J10" s="293"/>
      <c r="K10" s="294"/>
    </row>
    <row r="11" s="241" customFormat="1" ht="15">
      <c r="A11" s="239"/>
    </row>
    <row r="12" spans="1:11" s="241" customFormat="1" ht="15">
      <c r="A12" s="243" t="s">
        <v>1412</v>
      </c>
      <c r="B12" s="293" t="s">
        <v>1413</v>
      </c>
      <c r="C12" s="293"/>
      <c r="D12" s="293"/>
      <c r="E12" s="293"/>
      <c r="F12" s="293"/>
      <c r="G12" s="293"/>
      <c r="H12" s="293"/>
      <c r="I12" s="293"/>
      <c r="J12" s="293"/>
      <c r="K12" s="294"/>
    </row>
    <row r="13" s="241" customFormat="1" ht="15">
      <c r="A13" s="239"/>
    </row>
    <row r="14" spans="1:11" s="241" customFormat="1" ht="15">
      <c r="A14" s="243" t="s">
        <v>1414</v>
      </c>
      <c r="B14" s="293" t="s">
        <v>1415</v>
      </c>
      <c r="C14" s="293"/>
      <c r="D14" s="293"/>
      <c r="E14" s="293"/>
      <c r="F14" s="293"/>
      <c r="G14" s="293"/>
      <c r="H14" s="293"/>
      <c r="I14" s="293"/>
      <c r="J14" s="293"/>
      <c r="K14" s="294"/>
    </row>
    <row r="15" s="241" customFormat="1" ht="15">
      <c r="A15" s="239"/>
    </row>
    <row r="16" spans="1:11" s="241" customFormat="1" ht="15">
      <c r="A16" s="243" t="s">
        <v>1416</v>
      </c>
      <c r="B16" s="293" t="s">
        <v>1417</v>
      </c>
      <c r="C16" s="293"/>
      <c r="D16" s="293"/>
      <c r="E16" s="293"/>
      <c r="F16" s="293"/>
      <c r="G16" s="293"/>
      <c r="H16" s="293"/>
      <c r="I16" s="293"/>
      <c r="J16" s="293"/>
      <c r="K16" s="294"/>
    </row>
    <row r="17" s="241" customFormat="1" ht="15">
      <c r="A17" s="239"/>
    </row>
    <row r="18" spans="1:11" s="241" customFormat="1" ht="15">
      <c r="A18" s="243" t="s">
        <v>1418</v>
      </c>
      <c r="B18" s="293" t="s">
        <v>1419</v>
      </c>
      <c r="C18" s="293"/>
      <c r="D18" s="293"/>
      <c r="E18" s="293"/>
      <c r="F18" s="293"/>
      <c r="G18" s="293"/>
      <c r="H18" s="293"/>
      <c r="I18" s="293"/>
      <c r="J18" s="293"/>
      <c r="K18" s="295"/>
    </row>
    <row r="19" s="241" customFormat="1" ht="15">
      <c r="A19" s="239"/>
    </row>
    <row r="20" spans="1:11" s="241" customFormat="1" ht="30" customHeight="1">
      <c r="A20" s="243" t="s">
        <v>1420</v>
      </c>
      <c r="B20" s="293" t="s">
        <v>1421</v>
      </c>
      <c r="C20" s="293"/>
      <c r="D20" s="293"/>
      <c r="E20" s="293"/>
      <c r="F20" s="293"/>
      <c r="G20" s="293"/>
      <c r="H20" s="293"/>
      <c r="I20" s="293"/>
      <c r="J20" s="293"/>
      <c r="K20" s="294"/>
    </row>
    <row r="21" s="241" customFormat="1" ht="15">
      <c r="A21" s="239"/>
    </row>
    <row r="22" spans="1:11" s="241" customFormat="1" ht="15">
      <c r="A22" s="243" t="s">
        <v>1422</v>
      </c>
      <c r="B22" s="293" t="s">
        <v>1423</v>
      </c>
      <c r="C22" s="293"/>
      <c r="D22" s="293"/>
      <c r="E22" s="293"/>
      <c r="F22" s="293"/>
      <c r="G22" s="293"/>
      <c r="H22" s="293"/>
      <c r="I22" s="293"/>
      <c r="J22" s="293"/>
      <c r="K22" s="294"/>
    </row>
    <row r="23" s="241" customFormat="1" ht="15">
      <c r="A23" s="239"/>
    </row>
    <row r="24" spans="1:11" s="241" customFormat="1" ht="15">
      <c r="A24" s="243" t="s">
        <v>1424</v>
      </c>
      <c r="B24" s="293" t="s">
        <v>1425</v>
      </c>
      <c r="C24" s="293"/>
      <c r="D24" s="293"/>
      <c r="E24" s="293"/>
      <c r="F24" s="293"/>
      <c r="G24" s="293"/>
      <c r="H24" s="293"/>
      <c r="I24" s="293"/>
      <c r="J24" s="293"/>
      <c r="K24" s="294"/>
    </row>
    <row r="25" s="241" customFormat="1" ht="15">
      <c r="A25" s="239"/>
    </row>
  </sheetData>
  <mergeCells count="11">
    <mergeCell ref="B20:K20"/>
    <mergeCell ref="B22:K22"/>
    <mergeCell ref="B24:K24"/>
    <mergeCell ref="B12:K12"/>
    <mergeCell ref="B14:K14"/>
    <mergeCell ref="B16:K16"/>
    <mergeCell ref="B18:K18"/>
    <mergeCell ref="B4:K4"/>
    <mergeCell ref="B6:K6"/>
    <mergeCell ref="B8:K8"/>
    <mergeCell ref="B10:K10"/>
  </mergeCells>
  <printOptions/>
  <pageMargins left="0.75" right="0.25" top="1" bottom="1" header="0.5" footer="0.5"/>
  <pageSetup horizontalDpi="600" verticalDpi="600" orientation="portrait" r:id="rId1"/>
  <headerFooter alignWithMargins="0">
    <oddFooter>&amp;L&amp;9 06/12/02</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Q30"/>
  <sheetViews>
    <sheetView workbookViewId="0" topLeftCell="A2">
      <selection activeCell="A2" sqref="A2"/>
    </sheetView>
  </sheetViews>
  <sheetFormatPr defaultColWidth="9.33203125" defaultRowHeight="12.75"/>
  <cols>
    <col min="1" max="1" width="6.5" style="3" customWidth="1"/>
    <col min="2" max="2" width="7.66015625" style="3" customWidth="1"/>
    <col min="3" max="3" width="59.33203125" style="3" customWidth="1"/>
    <col min="4" max="4" width="16" style="2" bestFit="1" customWidth="1"/>
    <col min="5" max="5" width="13.16015625" style="2" customWidth="1"/>
    <col min="6" max="8" width="14.16015625" style="2" bestFit="1" customWidth="1"/>
    <col min="9" max="10" width="13.16015625" style="2" customWidth="1"/>
    <col min="11" max="11" width="12.33203125" style="2" customWidth="1"/>
    <col min="12" max="12" width="16" style="2" bestFit="1" customWidth="1"/>
    <col min="13" max="15" width="14.16015625" style="2" bestFit="1" customWidth="1"/>
    <col min="16" max="16" width="16" style="2" bestFit="1" customWidth="1"/>
    <col min="17" max="17" width="13.16015625" style="3" customWidth="1"/>
    <col min="18" max="16384" width="9.33203125" style="3" customWidth="1"/>
  </cols>
  <sheetData>
    <row r="1" spans="1:3" ht="15.75" hidden="1">
      <c r="A1" s="1" t="s">
        <v>170</v>
      </c>
      <c r="B1" s="1"/>
      <c r="C1" s="1"/>
    </row>
    <row r="2" spans="1:3" ht="17.25">
      <c r="A2" s="1" t="s">
        <v>1312</v>
      </c>
      <c r="C2" s="1"/>
    </row>
    <row r="3" spans="1:16" s="6" customFormat="1" ht="11.25">
      <c r="A3" s="4" t="s">
        <v>240</v>
      </c>
      <c r="B3" s="4"/>
      <c r="C3" s="4"/>
      <c r="D3" s="5"/>
      <c r="E3" s="5"/>
      <c r="F3" s="5"/>
      <c r="G3" s="5"/>
      <c r="H3" s="5"/>
      <c r="I3" s="5"/>
      <c r="J3" s="5"/>
      <c r="K3" s="5"/>
      <c r="L3" s="5"/>
      <c r="M3" s="5"/>
      <c r="N3" s="5"/>
      <c r="O3" s="5"/>
      <c r="P3" s="5"/>
    </row>
    <row r="4" spans="1:3" ht="4.5" customHeight="1">
      <c r="A4" s="1"/>
      <c r="B4" s="1"/>
      <c r="C4" s="1"/>
    </row>
    <row r="5" spans="1:3" ht="17.25" hidden="1">
      <c r="A5" s="1" t="s">
        <v>241</v>
      </c>
      <c r="B5" s="1"/>
      <c r="C5" s="1"/>
    </row>
    <row r="6" spans="4:16" s="7" customFormat="1" ht="13.5">
      <c r="D6" s="8"/>
      <c r="E6" s="8"/>
      <c r="F6" s="8"/>
      <c r="G6" s="8"/>
      <c r="H6" s="8"/>
      <c r="I6" s="8"/>
      <c r="J6" s="8"/>
      <c r="K6" s="8"/>
      <c r="L6" s="8"/>
      <c r="M6" s="8"/>
      <c r="N6" s="8"/>
      <c r="O6" s="8"/>
      <c r="P6" s="8"/>
    </row>
    <row r="8" spans="1:16" s="12" customFormat="1" ht="34.5" customHeight="1">
      <c r="A8" s="245" t="s">
        <v>173</v>
      </c>
      <c r="B8" s="246"/>
      <c r="C8" s="246"/>
      <c r="D8" s="10" t="s">
        <v>174</v>
      </c>
      <c r="E8" s="10" t="s">
        <v>175</v>
      </c>
      <c r="F8" s="10" t="s">
        <v>176</v>
      </c>
      <c r="G8" s="10" t="s">
        <v>177</v>
      </c>
      <c r="H8" s="10" t="s">
        <v>178</v>
      </c>
      <c r="I8" s="10" t="s">
        <v>179</v>
      </c>
      <c r="J8" s="10" t="s">
        <v>250</v>
      </c>
      <c r="K8" s="10" t="s">
        <v>181</v>
      </c>
      <c r="L8" s="10" t="s">
        <v>182</v>
      </c>
      <c r="M8" s="10" t="s">
        <v>183</v>
      </c>
      <c r="N8" s="10" t="s">
        <v>184</v>
      </c>
      <c r="O8" s="10" t="s">
        <v>185</v>
      </c>
      <c r="P8" s="11" t="s">
        <v>186</v>
      </c>
    </row>
    <row r="9" spans="1:16" ht="4.5" customHeight="1">
      <c r="A9" s="13"/>
      <c r="B9" s="14"/>
      <c r="C9" s="15"/>
      <c r="D9" s="16"/>
      <c r="E9" s="16"/>
      <c r="F9" s="16"/>
      <c r="G9" s="16"/>
      <c r="H9" s="16"/>
      <c r="I9" s="16"/>
      <c r="J9" s="16"/>
      <c r="K9" s="16"/>
      <c r="L9" s="16"/>
      <c r="M9" s="16"/>
      <c r="N9" s="16"/>
      <c r="O9" s="16"/>
      <c r="P9" s="16"/>
    </row>
    <row r="10" spans="1:16" ht="16.5">
      <c r="A10" s="17" t="s">
        <v>242</v>
      </c>
      <c r="B10" s="18"/>
      <c r="C10" s="19"/>
      <c r="D10" s="20"/>
      <c r="E10" s="20"/>
      <c r="F10" s="20"/>
      <c r="G10" s="20"/>
      <c r="H10" s="20"/>
      <c r="I10" s="20"/>
      <c r="J10" s="20"/>
      <c r="K10" s="20"/>
      <c r="L10" s="20"/>
      <c r="M10" s="20"/>
      <c r="N10" s="20"/>
      <c r="O10" s="20"/>
      <c r="P10" s="20"/>
    </row>
    <row r="11" spans="1:16" ht="4.5" customHeight="1">
      <c r="A11" s="21"/>
      <c r="B11" s="22"/>
      <c r="C11" s="23"/>
      <c r="D11" s="20"/>
      <c r="E11" s="20"/>
      <c r="F11" s="20"/>
      <c r="G11" s="20"/>
      <c r="H11" s="20"/>
      <c r="I11" s="20"/>
      <c r="J11" s="20"/>
      <c r="K11" s="20"/>
      <c r="L11" s="20"/>
      <c r="M11" s="20"/>
      <c r="N11" s="20"/>
      <c r="O11" s="20"/>
      <c r="P11" s="20"/>
    </row>
    <row r="12" spans="1:17" s="30" customFormat="1" ht="19.5" customHeight="1">
      <c r="A12" s="24" t="s">
        <v>200</v>
      </c>
      <c r="B12" s="25"/>
      <c r="C12" s="26"/>
      <c r="D12" s="27">
        <f aca="true" t="shared" si="0" ref="D12:O12">-SUM(D13:D14)</f>
        <v>3677871</v>
      </c>
      <c r="E12" s="27">
        <f t="shared" si="0"/>
        <v>4870</v>
      </c>
      <c r="F12" s="27">
        <f t="shared" si="0"/>
        <v>125000</v>
      </c>
      <c r="G12" s="27">
        <f t="shared" si="0"/>
        <v>976937</v>
      </c>
      <c r="H12" s="27">
        <f t="shared" si="0"/>
        <v>0</v>
      </c>
      <c r="I12" s="27">
        <f t="shared" si="0"/>
        <v>0</v>
      </c>
      <c r="J12" s="27">
        <f t="shared" si="0"/>
        <v>0</v>
      </c>
      <c r="K12" s="27">
        <f t="shared" si="0"/>
        <v>0</v>
      </c>
      <c r="L12" s="27">
        <f t="shared" si="0"/>
        <v>0</v>
      </c>
      <c r="M12" s="27">
        <f t="shared" si="0"/>
        <v>0</v>
      </c>
      <c r="N12" s="27">
        <f t="shared" si="0"/>
        <v>0</v>
      </c>
      <c r="O12" s="27">
        <f t="shared" si="0"/>
        <v>114206</v>
      </c>
      <c r="P12" s="27">
        <f>SUM(D12:O12)</f>
        <v>4898884</v>
      </c>
      <c r="Q12" s="29"/>
    </row>
    <row r="13" spans="1:17" s="30" customFormat="1" ht="19.5" customHeight="1">
      <c r="A13" s="24"/>
      <c r="B13" s="247" t="s">
        <v>243</v>
      </c>
      <c r="C13" s="248"/>
      <c r="D13" s="27">
        <v>-3677871</v>
      </c>
      <c r="E13" s="27">
        <v>-4870</v>
      </c>
      <c r="F13" s="27">
        <v>0</v>
      </c>
      <c r="G13" s="27">
        <v>-976937</v>
      </c>
      <c r="H13" s="27">
        <v>0</v>
      </c>
      <c r="I13" s="27">
        <v>0</v>
      </c>
      <c r="J13" s="27">
        <v>0</v>
      </c>
      <c r="K13" s="53">
        <v>0</v>
      </c>
      <c r="L13" s="27">
        <v>0</v>
      </c>
      <c r="M13" s="53">
        <v>0</v>
      </c>
      <c r="N13" s="27">
        <v>0</v>
      </c>
      <c r="O13" s="27">
        <v>-114206</v>
      </c>
      <c r="P13" s="27">
        <f>SUM(D13:O13)</f>
        <v>-4773884</v>
      </c>
      <c r="Q13" s="29"/>
    </row>
    <row r="14" spans="1:17" s="30" customFormat="1" ht="19.5" customHeight="1">
      <c r="A14" s="24"/>
      <c r="B14" s="247" t="s">
        <v>244</v>
      </c>
      <c r="C14" s="248"/>
      <c r="D14" s="27">
        <v>0</v>
      </c>
      <c r="E14" s="27">
        <v>0</v>
      </c>
      <c r="F14" s="27">
        <v>-125000</v>
      </c>
      <c r="G14" s="27"/>
      <c r="H14" s="27">
        <v>0</v>
      </c>
      <c r="I14" s="27">
        <v>0</v>
      </c>
      <c r="J14" s="27">
        <v>0</v>
      </c>
      <c r="K14" s="53">
        <v>0</v>
      </c>
      <c r="L14" s="27">
        <v>0</v>
      </c>
      <c r="M14" s="53">
        <v>0</v>
      </c>
      <c r="N14" s="27">
        <v>0</v>
      </c>
      <c r="O14" s="27">
        <v>0</v>
      </c>
      <c r="P14" s="27">
        <f>SUM(D14:O14)</f>
        <v>-125000</v>
      </c>
      <c r="Q14" s="29"/>
    </row>
    <row r="15" spans="1:16" ht="4.5" customHeight="1">
      <c r="A15" s="21"/>
      <c r="B15" s="22"/>
      <c r="C15" s="23"/>
      <c r="D15" s="20"/>
      <c r="E15" s="20"/>
      <c r="F15" s="20"/>
      <c r="G15" s="20"/>
      <c r="H15" s="20"/>
      <c r="I15" s="20"/>
      <c r="J15" s="20"/>
      <c r="K15" s="20"/>
      <c r="L15" s="20"/>
      <c r="M15" s="20"/>
      <c r="N15" s="20"/>
      <c r="O15" s="20"/>
      <c r="P15" s="20"/>
    </row>
    <row r="16" spans="1:17" s="30" customFormat="1" ht="19.5" customHeight="1">
      <c r="A16" s="24" t="s">
        <v>188</v>
      </c>
      <c r="B16" s="25"/>
      <c r="C16" s="26"/>
      <c r="D16" s="27">
        <v>0</v>
      </c>
      <c r="E16" s="27">
        <v>0</v>
      </c>
      <c r="F16" s="27">
        <v>125000</v>
      </c>
      <c r="G16" s="27">
        <v>0</v>
      </c>
      <c r="H16" s="27">
        <v>357360</v>
      </c>
      <c r="I16" s="27">
        <v>35904</v>
      </c>
      <c r="J16" s="27">
        <v>4870</v>
      </c>
      <c r="K16" s="28">
        <v>803</v>
      </c>
      <c r="L16" s="27">
        <v>4373631</v>
      </c>
      <c r="M16" s="28">
        <v>372697</v>
      </c>
      <c r="N16" s="27">
        <v>348325</v>
      </c>
      <c r="O16" s="27">
        <v>0</v>
      </c>
      <c r="P16" s="27">
        <f>SUM(D16:O16)</f>
        <v>5618590</v>
      </c>
      <c r="Q16" s="29"/>
    </row>
    <row r="17" spans="1:17" s="30" customFormat="1" ht="19.5" customHeight="1">
      <c r="A17" s="24" t="s">
        <v>189</v>
      </c>
      <c r="B17" s="25"/>
      <c r="C17" s="26"/>
      <c r="D17" s="27">
        <v>0</v>
      </c>
      <c r="E17" s="27">
        <v>0</v>
      </c>
      <c r="F17" s="27">
        <v>0</v>
      </c>
      <c r="G17" s="27">
        <v>444894</v>
      </c>
      <c r="H17" s="27">
        <v>0</v>
      </c>
      <c r="I17" s="27"/>
      <c r="J17" s="27">
        <v>0</v>
      </c>
      <c r="K17" s="28">
        <v>0</v>
      </c>
      <c r="L17" s="27">
        <v>0</v>
      </c>
      <c r="M17" s="28">
        <v>0</v>
      </c>
      <c r="N17" s="27">
        <v>0</v>
      </c>
      <c r="O17" s="27">
        <v>0</v>
      </c>
      <c r="P17" s="27">
        <f>SUM(D17:O17)</f>
        <v>444894</v>
      </c>
      <c r="Q17" s="29"/>
    </row>
    <row r="18" spans="1:17" s="30" customFormat="1" ht="19.5" customHeight="1">
      <c r="A18" s="24"/>
      <c r="B18" s="247" t="s">
        <v>190</v>
      </c>
      <c r="C18" s="248"/>
      <c r="D18" s="27">
        <f aca="true" t="shared" si="1" ref="D18:P18">-SUM(D16:D17)</f>
        <v>0</v>
      </c>
      <c r="E18" s="27">
        <f t="shared" si="1"/>
        <v>0</v>
      </c>
      <c r="F18" s="27">
        <f t="shared" si="1"/>
        <v>-125000</v>
      </c>
      <c r="G18" s="27">
        <f t="shared" si="1"/>
        <v>-444894</v>
      </c>
      <c r="H18" s="27">
        <f t="shared" si="1"/>
        <v>-357360</v>
      </c>
      <c r="I18" s="27">
        <f t="shared" si="1"/>
        <v>-35904</v>
      </c>
      <c r="J18" s="27">
        <f t="shared" si="1"/>
        <v>-4870</v>
      </c>
      <c r="K18" s="27">
        <f t="shared" si="1"/>
        <v>-803</v>
      </c>
      <c r="L18" s="27">
        <f t="shared" si="1"/>
        <v>-4373631</v>
      </c>
      <c r="M18" s="27">
        <f t="shared" si="1"/>
        <v>-372697</v>
      </c>
      <c r="N18" s="27">
        <f t="shared" si="1"/>
        <v>-348325</v>
      </c>
      <c r="O18" s="27">
        <f t="shared" si="1"/>
        <v>0</v>
      </c>
      <c r="P18" s="27">
        <f t="shared" si="1"/>
        <v>-6063484</v>
      </c>
      <c r="Q18" s="29"/>
    </row>
    <row r="19" spans="1:16" s="22" customFormat="1" ht="4.5" customHeight="1">
      <c r="A19" s="31"/>
      <c r="D19" s="32"/>
      <c r="E19" s="32"/>
      <c r="F19" s="32"/>
      <c r="G19" s="32"/>
      <c r="H19" s="32"/>
      <c r="I19" s="32"/>
      <c r="J19" s="32"/>
      <c r="K19" s="32"/>
      <c r="L19" s="32"/>
      <c r="M19" s="32"/>
      <c r="N19" s="32"/>
      <c r="O19" s="32"/>
      <c r="P19" s="32"/>
    </row>
    <row r="21" spans="1:16" s="55" customFormat="1" ht="12.75">
      <c r="A21" s="54" t="s">
        <v>245</v>
      </c>
      <c r="D21" s="56"/>
      <c r="E21" s="56"/>
      <c r="F21" s="56"/>
      <c r="G21" s="56"/>
      <c r="H21" s="56"/>
      <c r="I21" s="56"/>
      <c r="J21" s="56"/>
      <c r="K21" s="56"/>
      <c r="L21" s="56"/>
      <c r="M21" s="56"/>
      <c r="N21" s="56"/>
      <c r="O21" s="56"/>
      <c r="P21" s="56"/>
    </row>
    <row r="22" spans="1:16" s="55" customFormat="1" ht="12.75">
      <c r="A22" s="57">
        <v>1</v>
      </c>
      <c r="B22" s="55" t="s">
        <v>246</v>
      </c>
      <c r="D22" s="56"/>
      <c r="E22" s="56"/>
      <c r="F22" s="56"/>
      <c r="G22" s="56"/>
      <c r="H22" s="56"/>
      <c r="I22" s="56"/>
      <c r="J22" s="56"/>
      <c r="K22" s="56"/>
      <c r="L22" s="56"/>
      <c r="M22" s="56"/>
      <c r="N22" s="56"/>
      <c r="O22" s="56"/>
      <c r="P22" s="56"/>
    </row>
    <row r="23" spans="4:16" s="34" customFormat="1" ht="12">
      <c r="D23" s="35"/>
      <c r="E23" s="35"/>
      <c r="F23" s="35"/>
      <c r="G23" s="35"/>
      <c r="H23" s="35"/>
      <c r="I23" s="35"/>
      <c r="J23" s="35"/>
      <c r="K23" s="35"/>
      <c r="L23" s="35"/>
      <c r="M23" s="35"/>
      <c r="N23" s="35"/>
      <c r="O23" s="35"/>
      <c r="P23" s="35"/>
    </row>
    <row r="24" spans="3:16" s="6" customFormat="1" ht="11.25">
      <c r="C24" s="46" t="s">
        <v>247</v>
      </c>
      <c r="D24" s="47">
        <f aca="true" t="shared" si="2" ref="D24:P24">D12</f>
        <v>3677871</v>
      </c>
      <c r="E24" s="47">
        <f t="shared" si="2"/>
        <v>4870</v>
      </c>
      <c r="F24" s="47">
        <f t="shared" si="2"/>
        <v>125000</v>
      </c>
      <c r="G24" s="47">
        <f t="shared" si="2"/>
        <v>976937</v>
      </c>
      <c r="H24" s="47">
        <f t="shared" si="2"/>
        <v>0</v>
      </c>
      <c r="I24" s="47">
        <f t="shared" si="2"/>
        <v>0</v>
      </c>
      <c r="J24" s="47">
        <f t="shared" si="2"/>
        <v>0</v>
      </c>
      <c r="K24" s="47">
        <f t="shared" si="2"/>
        <v>0</v>
      </c>
      <c r="L24" s="47">
        <f t="shared" si="2"/>
        <v>0</v>
      </c>
      <c r="M24" s="47">
        <f t="shared" si="2"/>
        <v>0</v>
      </c>
      <c r="N24" s="47">
        <f t="shared" si="2"/>
        <v>0</v>
      </c>
      <c r="O24" s="47">
        <f t="shared" si="2"/>
        <v>114206</v>
      </c>
      <c r="P24" s="47">
        <f t="shared" si="2"/>
        <v>4898884</v>
      </c>
    </row>
    <row r="25" spans="3:16" s="6" customFormat="1" ht="11.25">
      <c r="C25" s="46" t="s">
        <v>234</v>
      </c>
      <c r="D25" s="47">
        <f aca="true" t="shared" si="3" ref="D25:P25">D13+D14</f>
        <v>-3677871</v>
      </c>
      <c r="E25" s="47">
        <f t="shared" si="3"/>
        <v>-4870</v>
      </c>
      <c r="F25" s="47">
        <f t="shared" si="3"/>
        <v>-125000</v>
      </c>
      <c r="G25" s="47">
        <f t="shared" si="3"/>
        <v>-976937</v>
      </c>
      <c r="H25" s="47">
        <f t="shared" si="3"/>
        <v>0</v>
      </c>
      <c r="I25" s="47">
        <f t="shared" si="3"/>
        <v>0</v>
      </c>
      <c r="J25" s="47">
        <f t="shared" si="3"/>
        <v>0</v>
      </c>
      <c r="K25" s="47">
        <f t="shared" si="3"/>
        <v>0</v>
      </c>
      <c r="L25" s="47">
        <f t="shared" si="3"/>
        <v>0</v>
      </c>
      <c r="M25" s="47">
        <f t="shared" si="3"/>
        <v>0</v>
      </c>
      <c r="N25" s="47">
        <f t="shared" si="3"/>
        <v>0</v>
      </c>
      <c r="O25" s="47">
        <f t="shared" si="3"/>
        <v>-114206</v>
      </c>
      <c r="P25" s="47">
        <f t="shared" si="3"/>
        <v>-4898884</v>
      </c>
    </row>
    <row r="26" spans="3:16" s="6" customFormat="1" ht="11.25">
      <c r="C26" s="46" t="s">
        <v>248</v>
      </c>
      <c r="D26" s="47">
        <f aca="true" t="shared" si="4" ref="D26:P26">D24+D25</f>
        <v>0</v>
      </c>
      <c r="E26" s="47">
        <f t="shared" si="4"/>
        <v>0</v>
      </c>
      <c r="F26" s="47">
        <f t="shared" si="4"/>
        <v>0</v>
      </c>
      <c r="G26" s="47">
        <f t="shared" si="4"/>
        <v>0</v>
      </c>
      <c r="H26" s="47">
        <f t="shared" si="4"/>
        <v>0</v>
      </c>
      <c r="I26" s="47">
        <f t="shared" si="4"/>
        <v>0</v>
      </c>
      <c r="J26" s="47">
        <f t="shared" si="4"/>
        <v>0</v>
      </c>
      <c r="K26" s="47">
        <f t="shared" si="4"/>
        <v>0</v>
      </c>
      <c r="L26" s="47">
        <f t="shared" si="4"/>
        <v>0</v>
      </c>
      <c r="M26" s="47">
        <f t="shared" si="4"/>
        <v>0</v>
      </c>
      <c r="N26" s="47">
        <f t="shared" si="4"/>
        <v>0</v>
      </c>
      <c r="O26" s="47">
        <f t="shared" si="4"/>
        <v>0</v>
      </c>
      <c r="P26" s="47">
        <f t="shared" si="4"/>
        <v>0</v>
      </c>
    </row>
    <row r="27" spans="3:16" s="6" customFormat="1" ht="11.25">
      <c r="C27" s="46" t="s">
        <v>247</v>
      </c>
      <c r="D27" s="58">
        <f aca="true" t="shared" si="5" ref="D27:P27">D16+D17</f>
        <v>0</v>
      </c>
      <c r="E27" s="58">
        <f t="shared" si="5"/>
        <v>0</v>
      </c>
      <c r="F27" s="58">
        <f t="shared" si="5"/>
        <v>125000</v>
      </c>
      <c r="G27" s="58">
        <f t="shared" si="5"/>
        <v>444894</v>
      </c>
      <c r="H27" s="58">
        <f t="shared" si="5"/>
        <v>357360</v>
      </c>
      <c r="I27" s="58">
        <f t="shared" si="5"/>
        <v>35904</v>
      </c>
      <c r="J27" s="58">
        <f t="shared" si="5"/>
        <v>4870</v>
      </c>
      <c r="K27" s="58">
        <f t="shared" si="5"/>
        <v>803</v>
      </c>
      <c r="L27" s="58">
        <f t="shared" si="5"/>
        <v>4373631</v>
      </c>
      <c r="M27" s="58">
        <f t="shared" si="5"/>
        <v>372697</v>
      </c>
      <c r="N27" s="58">
        <f t="shared" si="5"/>
        <v>348325</v>
      </c>
      <c r="O27" s="58">
        <f t="shared" si="5"/>
        <v>0</v>
      </c>
      <c r="P27" s="58">
        <f t="shared" si="5"/>
        <v>6063484</v>
      </c>
    </row>
    <row r="28" spans="3:16" s="6" customFormat="1" ht="11.25">
      <c r="C28" s="46" t="s">
        <v>234</v>
      </c>
      <c r="D28" s="58">
        <f aca="true" t="shared" si="6" ref="D28:P28">D18</f>
        <v>0</v>
      </c>
      <c r="E28" s="58">
        <f t="shared" si="6"/>
        <v>0</v>
      </c>
      <c r="F28" s="58">
        <f t="shared" si="6"/>
        <v>-125000</v>
      </c>
      <c r="G28" s="58">
        <f t="shared" si="6"/>
        <v>-444894</v>
      </c>
      <c r="H28" s="58">
        <f t="shared" si="6"/>
        <v>-357360</v>
      </c>
      <c r="I28" s="58">
        <f t="shared" si="6"/>
        <v>-35904</v>
      </c>
      <c r="J28" s="58">
        <f t="shared" si="6"/>
        <v>-4870</v>
      </c>
      <c r="K28" s="58">
        <f t="shared" si="6"/>
        <v>-803</v>
      </c>
      <c r="L28" s="58">
        <f t="shared" si="6"/>
        <v>-4373631</v>
      </c>
      <c r="M28" s="58">
        <f t="shared" si="6"/>
        <v>-372697</v>
      </c>
      <c r="N28" s="58">
        <f t="shared" si="6"/>
        <v>-348325</v>
      </c>
      <c r="O28" s="58">
        <f t="shared" si="6"/>
        <v>0</v>
      </c>
      <c r="P28" s="58">
        <f t="shared" si="6"/>
        <v>-6063484</v>
      </c>
    </row>
    <row r="29" spans="3:16" s="6" customFormat="1" ht="11.25">
      <c r="C29" s="46" t="s">
        <v>248</v>
      </c>
      <c r="D29" s="58">
        <f aca="true" t="shared" si="7" ref="D29:P29">D27+D28</f>
        <v>0</v>
      </c>
      <c r="E29" s="58">
        <f t="shared" si="7"/>
        <v>0</v>
      </c>
      <c r="F29" s="58">
        <f t="shared" si="7"/>
        <v>0</v>
      </c>
      <c r="G29" s="58">
        <f t="shared" si="7"/>
        <v>0</v>
      </c>
      <c r="H29" s="58">
        <f t="shared" si="7"/>
        <v>0</v>
      </c>
      <c r="I29" s="58">
        <f t="shared" si="7"/>
        <v>0</v>
      </c>
      <c r="J29" s="58">
        <f t="shared" si="7"/>
        <v>0</v>
      </c>
      <c r="K29" s="58">
        <f t="shared" si="7"/>
        <v>0</v>
      </c>
      <c r="L29" s="58">
        <f t="shared" si="7"/>
        <v>0</v>
      </c>
      <c r="M29" s="58">
        <f t="shared" si="7"/>
        <v>0</v>
      </c>
      <c r="N29" s="58">
        <f t="shared" si="7"/>
        <v>0</v>
      </c>
      <c r="O29" s="58">
        <f t="shared" si="7"/>
        <v>0</v>
      </c>
      <c r="P29" s="58">
        <f t="shared" si="7"/>
        <v>0</v>
      </c>
    </row>
    <row r="30" spans="4:16" s="6" customFormat="1" ht="11.25">
      <c r="D30" s="5"/>
      <c r="E30" s="5"/>
      <c r="F30" s="5"/>
      <c r="G30" s="5"/>
      <c r="H30" s="5"/>
      <c r="I30" s="5"/>
      <c r="J30" s="5"/>
      <c r="K30" s="5"/>
      <c r="L30" s="5"/>
      <c r="M30" s="5"/>
      <c r="N30" s="5"/>
      <c r="O30" s="48" t="s">
        <v>249</v>
      </c>
      <c r="P30" s="49">
        <f>P27-P24</f>
        <v>1164600</v>
      </c>
    </row>
  </sheetData>
  <mergeCells count="4">
    <mergeCell ref="A8:C8"/>
    <mergeCell ref="B13:C13"/>
    <mergeCell ref="B14:C14"/>
    <mergeCell ref="B18:C18"/>
  </mergeCells>
  <printOptions/>
  <pageMargins left="0.25" right="0" top="0.75" bottom="0.5" header="0.5" footer="0.17"/>
  <pageSetup firstPageNumber="1" useFirstPageNumber="1" fitToHeight="1" fitToWidth="1" horizontalDpi="300" verticalDpi="300" orientation="landscape" paperSize="5" scale="74" r:id="rId1"/>
  <headerFooter alignWithMargins="0">
    <oddFooter>&amp;L&amp;8 06/12/02&amp;R&amp;8Attachment 3, Page 1 of 1</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R54"/>
  <sheetViews>
    <sheetView workbookViewId="0" topLeftCell="A2">
      <selection activeCell="A2" sqref="A2"/>
    </sheetView>
  </sheetViews>
  <sheetFormatPr defaultColWidth="9.33203125" defaultRowHeight="12.75"/>
  <cols>
    <col min="1" max="1" width="6.5" style="3" customWidth="1"/>
    <col min="2" max="2" width="7.66015625" style="3" customWidth="1"/>
    <col min="3" max="3" width="59.33203125" style="3" customWidth="1"/>
    <col min="4" max="4" width="17.16015625" style="2" bestFit="1" customWidth="1"/>
    <col min="5" max="5" width="14.16015625" style="2" bestFit="1" customWidth="1"/>
    <col min="6" max="6" width="17.16015625" style="2" bestFit="1" customWidth="1"/>
    <col min="7" max="7" width="17.5" style="2" bestFit="1" customWidth="1"/>
    <col min="8" max="8" width="16" style="2" bestFit="1" customWidth="1"/>
    <col min="9" max="9" width="17.5" style="2" bestFit="1" customWidth="1"/>
    <col min="10" max="10" width="16" style="2" bestFit="1" customWidth="1"/>
    <col min="11" max="11" width="16.33203125" style="2" bestFit="1" customWidth="1"/>
    <col min="12" max="12" width="17.5" style="2" bestFit="1" customWidth="1"/>
    <col min="13" max="14" width="17.16015625" style="2" bestFit="1" customWidth="1"/>
    <col min="15" max="15" width="14.16015625" style="2" bestFit="1" customWidth="1"/>
    <col min="16" max="16" width="17.16015625" style="2" bestFit="1" customWidth="1"/>
    <col min="17" max="17" width="19.66015625" style="2" bestFit="1" customWidth="1"/>
    <col min="18" max="18" width="13.16015625" style="3" customWidth="1"/>
    <col min="19" max="16384" width="9.33203125" style="3" customWidth="1"/>
  </cols>
  <sheetData>
    <row r="1" spans="1:3" ht="15" hidden="1">
      <c r="A1" s="1" t="s">
        <v>251</v>
      </c>
      <c r="B1" s="1"/>
      <c r="C1" s="1"/>
    </row>
    <row r="2" spans="1:3" ht="15">
      <c r="A2" s="1" t="s">
        <v>1313</v>
      </c>
      <c r="B2" s="1"/>
      <c r="C2" s="1"/>
    </row>
    <row r="3" spans="1:17" s="6" customFormat="1" ht="11.25">
      <c r="A3" s="4" t="s">
        <v>252</v>
      </c>
      <c r="B3" s="4"/>
      <c r="C3" s="4"/>
      <c r="D3" s="5"/>
      <c r="E3" s="5"/>
      <c r="F3" s="5"/>
      <c r="G3" s="5"/>
      <c r="H3" s="5"/>
      <c r="I3" s="5"/>
      <c r="J3" s="5"/>
      <c r="K3" s="5"/>
      <c r="L3" s="5"/>
      <c r="M3" s="5"/>
      <c r="N3" s="5"/>
      <c r="O3" s="5"/>
      <c r="P3" s="5"/>
      <c r="Q3" s="5"/>
    </row>
    <row r="4" spans="1:3" ht="4.5" customHeight="1">
      <c r="A4" s="1"/>
      <c r="B4" s="1"/>
      <c r="C4" s="1"/>
    </row>
    <row r="5" spans="1:3" ht="15" hidden="1">
      <c r="A5" s="1" t="s">
        <v>253</v>
      </c>
      <c r="B5" s="1"/>
      <c r="C5" s="1"/>
    </row>
    <row r="6" spans="1:17" s="7" customFormat="1" ht="13.5">
      <c r="A6" s="7" t="s">
        <v>254</v>
      </c>
      <c r="D6" s="8"/>
      <c r="E6" s="8"/>
      <c r="F6" s="8"/>
      <c r="G6" s="8"/>
      <c r="H6" s="8"/>
      <c r="I6" s="8"/>
      <c r="J6" s="8"/>
      <c r="K6" s="8"/>
      <c r="L6" s="8"/>
      <c r="M6" s="8"/>
      <c r="N6" s="8"/>
      <c r="O6" s="8"/>
      <c r="P6" s="8"/>
      <c r="Q6" s="8"/>
    </row>
    <row r="8" spans="1:17" s="12" customFormat="1" ht="34.5" customHeight="1">
      <c r="A8" s="245" t="s">
        <v>173</v>
      </c>
      <c r="B8" s="246"/>
      <c r="C8" s="246"/>
      <c r="D8" s="10" t="s">
        <v>174</v>
      </c>
      <c r="E8" s="10" t="s">
        <v>175</v>
      </c>
      <c r="F8" s="10" t="s">
        <v>176</v>
      </c>
      <c r="G8" s="10" t="s">
        <v>177</v>
      </c>
      <c r="H8" s="10" t="s">
        <v>178</v>
      </c>
      <c r="I8" s="10" t="s">
        <v>179</v>
      </c>
      <c r="J8" s="10" t="s">
        <v>255</v>
      </c>
      <c r="K8" s="10" t="s">
        <v>181</v>
      </c>
      <c r="L8" s="10" t="s">
        <v>182</v>
      </c>
      <c r="M8" s="10" t="s">
        <v>183</v>
      </c>
      <c r="N8" s="10" t="s">
        <v>184</v>
      </c>
      <c r="O8" s="10" t="s">
        <v>198</v>
      </c>
      <c r="P8" s="10" t="s">
        <v>185</v>
      </c>
      <c r="Q8" s="11" t="s">
        <v>186</v>
      </c>
    </row>
    <row r="9" spans="1:17" ht="4.5" customHeight="1">
      <c r="A9" s="13"/>
      <c r="B9" s="14"/>
      <c r="C9" s="15"/>
      <c r="D9" s="16"/>
      <c r="E9" s="16"/>
      <c r="F9" s="16"/>
      <c r="G9" s="16"/>
      <c r="H9" s="16"/>
      <c r="I9" s="16"/>
      <c r="J9" s="16"/>
      <c r="K9" s="16"/>
      <c r="L9" s="16"/>
      <c r="M9" s="16"/>
      <c r="N9" s="16"/>
      <c r="O9" s="16"/>
      <c r="P9" s="16"/>
      <c r="Q9" s="16"/>
    </row>
    <row r="10" spans="1:17" ht="15">
      <c r="A10" s="17" t="s">
        <v>256</v>
      </c>
      <c r="B10" s="18"/>
      <c r="C10" s="19"/>
      <c r="D10" s="20"/>
      <c r="E10" s="20"/>
      <c r="F10" s="20"/>
      <c r="G10" s="20"/>
      <c r="H10" s="20"/>
      <c r="I10" s="20"/>
      <c r="J10" s="20"/>
      <c r="K10" s="20"/>
      <c r="L10" s="20"/>
      <c r="M10" s="20"/>
      <c r="N10" s="20"/>
      <c r="O10" s="20"/>
      <c r="P10" s="20"/>
      <c r="Q10" s="20"/>
    </row>
    <row r="11" spans="1:17" ht="4.5" customHeight="1">
      <c r="A11" s="21"/>
      <c r="B11" s="22"/>
      <c r="C11" s="23"/>
      <c r="D11" s="20"/>
      <c r="E11" s="20"/>
      <c r="F11" s="20"/>
      <c r="G11" s="20"/>
      <c r="H11" s="20"/>
      <c r="I11" s="20"/>
      <c r="J11" s="20"/>
      <c r="K11" s="20"/>
      <c r="L11" s="20"/>
      <c r="M11" s="20"/>
      <c r="N11" s="20"/>
      <c r="O11" s="20"/>
      <c r="P11" s="20"/>
      <c r="Q11" s="20"/>
    </row>
    <row r="12" spans="1:18" s="30" customFormat="1" ht="19.5" customHeight="1">
      <c r="A12" s="24" t="s">
        <v>200</v>
      </c>
      <c r="B12" s="25"/>
      <c r="C12" s="59"/>
      <c r="D12" s="27">
        <v>95436334</v>
      </c>
      <c r="E12" s="27">
        <v>150952</v>
      </c>
      <c r="F12" s="27">
        <v>93228964</v>
      </c>
      <c r="G12" s="27">
        <v>108217565</v>
      </c>
      <c r="H12" s="27">
        <v>2327976</v>
      </c>
      <c r="I12" s="27">
        <v>144204489</v>
      </c>
      <c r="J12" s="27">
        <v>6431612</v>
      </c>
      <c r="K12" s="28">
        <v>24764162</v>
      </c>
      <c r="L12" s="27">
        <v>116527758</v>
      </c>
      <c r="M12" s="28">
        <v>24310275</v>
      </c>
      <c r="N12" s="27">
        <v>37072024</v>
      </c>
      <c r="O12" s="27">
        <v>106546</v>
      </c>
      <c r="P12" s="27">
        <v>63244256</v>
      </c>
      <c r="Q12" s="27">
        <f>SUM(D12:P12)</f>
        <v>716022913</v>
      </c>
      <c r="R12" s="29"/>
    </row>
    <row r="13" spans="1:18" s="30" customFormat="1" ht="30" customHeight="1">
      <c r="A13" s="24"/>
      <c r="B13" s="247" t="s">
        <v>201</v>
      </c>
      <c r="C13" s="248"/>
      <c r="D13" s="27">
        <v>-304598</v>
      </c>
      <c r="E13" s="27">
        <v>0</v>
      </c>
      <c r="F13" s="27">
        <v>-1493246</v>
      </c>
      <c r="G13" s="27">
        <v>-352867</v>
      </c>
      <c r="H13" s="27">
        <v>-5942</v>
      </c>
      <c r="I13" s="27">
        <v>-2772586</v>
      </c>
      <c r="J13" s="27">
        <v>0</v>
      </c>
      <c r="K13" s="28">
        <v>-85176</v>
      </c>
      <c r="L13" s="27">
        <v>-906238</v>
      </c>
      <c r="M13" s="28">
        <v>-120392</v>
      </c>
      <c r="N13" s="27">
        <v>-82573</v>
      </c>
      <c r="O13" s="27">
        <v>0</v>
      </c>
      <c r="P13" s="27">
        <v>-269186</v>
      </c>
      <c r="Q13" s="27">
        <f>SUM(D13:P13)</f>
        <v>-6392804</v>
      </c>
      <c r="R13" s="29"/>
    </row>
    <row r="14" spans="1:18" s="30" customFormat="1" ht="30" customHeight="1">
      <c r="A14" s="24"/>
      <c r="B14" s="247" t="s">
        <v>202</v>
      </c>
      <c r="C14" s="248"/>
      <c r="D14" s="27">
        <v>0</v>
      </c>
      <c r="E14" s="27">
        <v>0</v>
      </c>
      <c r="F14" s="27">
        <v>0</v>
      </c>
      <c r="G14" s="27">
        <v>0</v>
      </c>
      <c r="H14" s="27">
        <v>0</v>
      </c>
      <c r="I14" s="27">
        <v>0</v>
      </c>
      <c r="J14" s="27">
        <v>0</v>
      </c>
      <c r="K14" s="28">
        <v>0</v>
      </c>
      <c r="L14" s="27">
        <v>0</v>
      </c>
      <c r="M14" s="28">
        <v>0</v>
      </c>
      <c r="N14" s="27">
        <v>0</v>
      </c>
      <c r="O14" s="27">
        <v>0</v>
      </c>
      <c r="P14" s="27">
        <v>0</v>
      </c>
      <c r="Q14" s="27">
        <f aca="true" t="shared" si="0" ref="Q14:Q45">SUM(D14:P14)</f>
        <v>0</v>
      </c>
      <c r="R14" s="29"/>
    </row>
    <row r="15" spans="1:18" s="30" customFormat="1" ht="30" customHeight="1">
      <c r="A15" s="24"/>
      <c r="B15" s="247" t="s">
        <v>203</v>
      </c>
      <c r="C15" s="248"/>
      <c r="D15" s="27">
        <v>-33570025</v>
      </c>
      <c r="E15" s="27">
        <v>0</v>
      </c>
      <c r="F15" s="27">
        <v>-25724301</v>
      </c>
      <c r="G15" s="27">
        <v>-21449297</v>
      </c>
      <c r="H15" s="27">
        <v>-400102</v>
      </c>
      <c r="I15" s="27">
        <v>-55440128</v>
      </c>
      <c r="J15" s="27">
        <v>-1624192</v>
      </c>
      <c r="K15" s="28">
        <v>-9009432</v>
      </c>
      <c r="L15" s="27">
        <v>-34191598</v>
      </c>
      <c r="M15" s="28">
        <v>-10241872</v>
      </c>
      <c r="N15" s="27">
        <v>-11236486</v>
      </c>
      <c r="O15" s="27">
        <v>0</v>
      </c>
      <c r="P15" s="27">
        <v>-24736043</v>
      </c>
      <c r="Q15" s="27">
        <f t="shared" si="0"/>
        <v>-227623476</v>
      </c>
      <c r="R15" s="29"/>
    </row>
    <row r="16" spans="1:18" s="30" customFormat="1" ht="30" customHeight="1">
      <c r="A16" s="24"/>
      <c r="B16" s="247" t="s">
        <v>204</v>
      </c>
      <c r="C16" s="248"/>
      <c r="D16" s="27">
        <v>0</v>
      </c>
      <c r="E16" s="27">
        <v>0</v>
      </c>
      <c r="F16" s="27">
        <v>0</v>
      </c>
      <c r="G16" s="27">
        <v>-10304</v>
      </c>
      <c r="H16" s="27">
        <v>0</v>
      </c>
      <c r="I16" s="27">
        <v>-29839</v>
      </c>
      <c r="J16" s="27">
        <v>0</v>
      </c>
      <c r="K16" s="28">
        <v>0</v>
      </c>
      <c r="L16" s="27">
        <v>-62068</v>
      </c>
      <c r="M16" s="28">
        <v>0</v>
      </c>
      <c r="N16" s="27">
        <v>0</v>
      </c>
      <c r="O16" s="27">
        <v>0</v>
      </c>
      <c r="P16" s="27">
        <v>0</v>
      </c>
      <c r="Q16" s="27">
        <f t="shared" si="0"/>
        <v>-102211</v>
      </c>
      <c r="R16" s="29"/>
    </row>
    <row r="17" spans="1:18" s="30" customFormat="1" ht="30" customHeight="1">
      <c r="A17" s="24"/>
      <c r="B17" s="247" t="s">
        <v>205</v>
      </c>
      <c r="C17" s="248"/>
      <c r="D17" s="27">
        <v>0</v>
      </c>
      <c r="E17" s="27">
        <v>0</v>
      </c>
      <c r="F17" s="27">
        <v>0</v>
      </c>
      <c r="G17" s="27">
        <v>0</v>
      </c>
      <c r="H17" s="27">
        <v>0</v>
      </c>
      <c r="I17" s="27">
        <v>0</v>
      </c>
      <c r="J17" s="27">
        <v>0</v>
      </c>
      <c r="K17" s="28">
        <v>0</v>
      </c>
      <c r="L17" s="27">
        <v>0</v>
      </c>
      <c r="M17" s="28">
        <v>0</v>
      </c>
      <c r="N17" s="27">
        <v>0</v>
      </c>
      <c r="O17" s="27">
        <v>0</v>
      </c>
      <c r="P17" s="27">
        <v>0</v>
      </c>
      <c r="Q17" s="27">
        <f t="shared" si="0"/>
        <v>0</v>
      </c>
      <c r="R17" s="29"/>
    </row>
    <row r="18" spans="1:18" s="30" customFormat="1" ht="30" customHeight="1">
      <c r="A18" s="24"/>
      <c r="B18" s="247" t="s">
        <v>206</v>
      </c>
      <c r="C18" s="248"/>
      <c r="D18" s="27">
        <v>0</v>
      </c>
      <c r="E18" s="27">
        <v>0</v>
      </c>
      <c r="F18" s="27">
        <v>-14895974</v>
      </c>
      <c r="G18" s="27">
        <v>-20897509</v>
      </c>
      <c r="H18" s="27">
        <v>0</v>
      </c>
      <c r="I18" s="27">
        <v>-8700713</v>
      </c>
      <c r="J18" s="27">
        <v>0</v>
      </c>
      <c r="K18" s="28">
        <v>0</v>
      </c>
      <c r="L18" s="27">
        <v>-9395420</v>
      </c>
      <c r="M18" s="28">
        <v>0</v>
      </c>
      <c r="N18" s="27">
        <v>0</v>
      </c>
      <c r="O18" s="27">
        <v>0</v>
      </c>
      <c r="P18" s="27">
        <v>-4885444</v>
      </c>
      <c r="Q18" s="27">
        <f t="shared" si="0"/>
        <v>-58775060</v>
      </c>
      <c r="R18" s="29"/>
    </row>
    <row r="19" spans="1:18" s="30" customFormat="1" ht="30" customHeight="1">
      <c r="A19" s="24"/>
      <c r="B19" s="247" t="s">
        <v>207</v>
      </c>
      <c r="C19" s="248"/>
      <c r="D19" s="27">
        <v>-32161</v>
      </c>
      <c r="E19" s="27">
        <v>0</v>
      </c>
      <c r="F19" s="27">
        <v>0</v>
      </c>
      <c r="G19" s="27">
        <v>-61153</v>
      </c>
      <c r="H19" s="27">
        <v>0</v>
      </c>
      <c r="I19" s="27">
        <v>-9786</v>
      </c>
      <c r="J19" s="27">
        <v>0</v>
      </c>
      <c r="K19" s="28">
        <v>0</v>
      </c>
      <c r="L19" s="27">
        <v>0</v>
      </c>
      <c r="M19" s="28">
        <v>0</v>
      </c>
      <c r="N19" s="27">
        <v>0</v>
      </c>
      <c r="O19" s="27">
        <v>0</v>
      </c>
      <c r="P19" s="27">
        <v>0</v>
      </c>
      <c r="Q19" s="27">
        <f t="shared" si="0"/>
        <v>-103100</v>
      </c>
      <c r="R19" s="29"/>
    </row>
    <row r="20" spans="1:18" s="30" customFormat="1" ht="30" customHeight="1">
      <c r="A20" s="24"/>
      <c r="B20" s="247" t="s">
        <v>208</v>
      </c>
      <c r="C20" s="248"/>
      <c r="D20" s="27">
        <v>0</v>
      </c>
      <c r="E20" s="27">
        <v>0</v>
      </c>
      <c r="F20" s="27">
        <v>0</v>
      </c>
      <c r="G20" s="27">
        <v>0</v>
      </c>
      <c r="H20" s="27">
        <v>0</v>
      </c>
      <c r="I20" s="27">
        <v>0</v>
      </c>
      <c r="J20" s="27">
        <v>0</v>
      </c>
      <c r="K20" s="28">
        <v>0</v>
      </c>
      <c r="L20" s="27">
        <v>0</v>
      </c>
      <c r="M20" s="28">
        <v>0</v>
      </c>
      <c r="N20" s="27">
        <v>0</v>
      </c>
      <c r="O20" s="27">
        <v>0</v>
      </c>
      <c r="P20" s="27">
        <v>0</v>
      </c>
      <c r="Q20" s="27">
        <f t="shared" si="0"/>
        <v>0</v>
      </c>
      <c r="R20" s="29"/>
    </row>
    <row r="21" spans="1:18" s="30" customFormat="1" ht="30" customHeight="1">
      <c r="A21" s="24"/>
      <c r="B21" s="247" t="s">
        <v>209</v>
      </c>
      <c r="C21" s="248"/>
      <c r="D21" s="27">
        <v>-1902125</v>
      </c>
      <c r="E21" s="27">
        <v>0</v>
      </c>
      <c r="F21" s="27">
        <v>-1135640</v>
      </c>
      <c r="G21" s="27">
        <v>-4172209</v>
      </c>
      <c r="H21" s="27">
        <v>-106228</v>
      </c>
      <c r="I21" s="27">
        <v>-3093080</v>
      </c>
      <c r="J21" s="27">
        <v>0</v>
      </c>
      <c r="K21" s="28">
        <v>-873722</v>
      </c>
      <c r="L21" s="27">
        <v>-3676526</v>
      </c>
      <c r="M21" s="28">
        <v>-1178797</v>
      </c>
      <c r="N21" s="27">
        <v>-337765</v>
      </c>
      <c r="O21" s="27">
        <v>0</v>
      </c>
      <c r="P21" s="27">
        <v>-2071855</v>
      </c>
      <c r="Q21" s="27">
        <f t="shared" si="0"/>
        <v>-18547947</v>
      </c>
      <c r="R21" s="29"/>
    </row>
    <row r="22" spans="1:18" s="30" customFormat="1" ht="30" customHeight="1">
      <c r="A22" s="24"/>
      <c r="B22" s="247" t="s">
        <v>210</v>
      </c>
      <c r="C22" s="248"/>
      <c r="D22" s="27">
        <v>0</v>
      </c>
      <c r="E22" s="27">
        <v>0</v>
      </c>
      <c r="F22" s="27">
        <v>0</v>
      </c>
      <c r="G22" s="27">
        <v>0</v>
      </c>
      <c r="H22" s="27">
        <v>0</v>
      </c>
      <c r="I22" s="27">
        <v>0</v>
      </c>
      <c r="J22" s="27">
        <v>0</v>
      </c>
      <c r="K22" s="28">
        <v>0</v>
      </c>
      <c r="L22" s="27">
        <v>0</v>
      </c>
      <c r="M22" s="28">
        <v>0</v>
      </c>
      <c r="N22" s="27">
        <v>0</v>
      </c>
      <c r="O22" s="27">
        <v>0</v>
      </c>
      <c r="P22" s="27">
        <v>0</v>
      </c>
      <c r="Q22" s="27">
        <f t="shared" si="0"/>
        <v>0</v>
      </c>
      <c r="R22" s="29"/>
    </row>
    <row r="23" spans="1:18" s="30" customFormat="1" ht="30" customHeight="1">
      <c r="A23" s="24"/>
      <c r="B23" s="247" t="s">
        <v>211</v>
      </c>
      <c r="C23" s="248"/>
      <c r="D23" s="27">
        <v>0</v>
      </c>
      <c r="E23" s="27">
        <v>0</v>
      </c>
      <c r="F23" s="27">
        <v>0</v>
      </c>
      <c r="G23" s="27">
        <v>0</v>
      </c>
      <c r="H23" s="27">
        <v>0</v>
      </c>
      <c r="I23" s="27">
        <v>0</v>
      </c>
      <c r="J23" s="27">
        <v>0</v>
      </c>
      <c r="K23" s="28">
        <v>0</v>
      </c>
      <c r="L23" s="27">
        <v>0</v>
      </c>
      <c r="M23" s="28">
        <v>0</v>
      </c>
      <c r="N23" s="27">
        <v>0</v>
      </c>
      <c r="O23" s="27">
        <v>0</v>
      </c>
      <c r="P23" s="27">
        <v>0</v>
      </c>
      <c r="Q23" s="27">
        <f t="shared" si="0"/>
        <v>0</v>
      </c>
      <c r="R23" s="29"/>
    </row>
    <row r="24" spans="1:18" s="30" customFormat="1" ht="30" customHeight="1">
      <c r="A24" s="24"/>
      <c r="B24" s="247" t="s">
        <v>212</v>
      </c>
      <c r="C24" s="248"/>
      <c r="D24" s="27">
        <v>0</v>
      </c>
      <c r="E24" s="27">
        <v>0</v>
      </c>
      <c r="F24" s="27">
        <v>-249286</v>
      </c>
      <c r="G24" s="27">
        <v>-1077215</v>
      </c>
      <c r="H24" s="27">
        <v>0</v>
      </c>
      <c r="I24" s="27">
        <v>-207983</v>
      </c>
      <c r="J24" s="27">
        <v>0</v>
      </c>
      <c r="K24" s="28">
        <v>0</v>
      </c>
      <c r="L24" s="27">
        <v>-286439</v>
      </c>
      <c r="M24" s="28">
        <v>0</v>
      </c>
      <c r="N24" s="27">
        <v>0</v>
      </c>
      <c r="O24" s="27">
        <v>0</v>
      </c>
      <c r="P24" s="27">
        <v>-161887</v>
      </c>
      <c r="Q24" s="27">
        <f t="shared" si="0"/>
        <v>-1982810</v>
      </c>
      <c r="R24" s="29"/>
    </row>
    <row r="25" spans="1:18" s="30" customFormat="1" ht="30" customHeight="1">
      <c r="A25" s="24"/>
      <c r="B25" s="247" t="s">
        <v>213</v>
      </c>
      <c r="C25" s="248"/>
      <c r="D25" s="27">
        <v>0</v>
      </c>
      <c r="E25" s="27">
        <v>0</v>
      </c>
      <c r="F25" s="27">
        <v>-8438</v>
      </c>
      <c r="G25" s="27">
        <v>-170605</v>
      </c>
      <c r="H25" s="27">
        <v>0</v>
      </c>
      <c r="I25" s="27">
        <v>-14525</v>
      </c>
      <c r="J25" s="27"/>
      <c r="K25" s="28">
        <v>0</v>
      </c>
      <c r="L25" s="27">
        <v>-3389</v>
      </c>
      <c r="M25" s="28">
        <v>0</v>
      </c>
      <c r="N25" s="27">
        <v>0</v>
      </c>
      <c r="O25" s="27">
        <v>0</v>
      </c>
      <c r="P25" s="27">
        <v>0</v>
      </c>
      <c r="Q25" s="27">
        <f t="shared" si="0"/>
        <v>-196957</v>
      </c>
      <c r="R25" s="29"/>
    </row>
    <row r="26" spans="1:18" s="30" customFormat="1" ht="30" customHeight="1">
      <c r="A26" s="24"/>
      <c r="B26" s="247" t="s">
        <v>214</v>
      </c>
      <c r="C26" s="248"/>
      <c r="D26" s="27">
        <v>0</v>
      </c>
      <c r="E26" s="27">
        <v>0</v>
      </c>
      <c r="F26" s="27">
        <v>0</v>
      </c>
      <c r="G26" s="27">
        <v>-2688</v>
      </c>
      <c r="H26" s="27">
        <v>0</v>
      </c>
      <c r="I26" s="27">
        <v>0</v>
      </c>
      <c r="J26" s="27"/>
      <c r="K26" s="28">
        <v>0</v>
      </c>
      <c r="L26" s="27">
        <v>0</v>
      </c>
      <c r="M26" s="28">
        <v>0</v>
      </c>
      <c r="N26" s="27">
        <v>0</v>
      </c>
      <c r="O26" s="27">
        <v>0</v>
      </c>
      <c r="P26" s="27">
        <v>-504</v>
      </c>
      <c r="Q26" s="27">
        <f t="shared" si="0"/>
        <v>-3192</v>
      </c>
      <c r="R26" s="29"/>
    </row>
    <row r="27" spans="1:18" s="30" customFormat="1" ht="30" customHeight="1">
      <c r="A27" s="24"/>
      <c r="B27" s="247" t="s">
        <v>215</v>
      </c>
      <c r="C27" s="248"/>
      <c r="D27" s="27">
        <v>0</v>
      </c>
      <c r="E27" s="27">
        <v>0</v>
      </c>
      <c r="F27" s="27">
        <v>-26401114</v>
      </c>
      <c r="G27" s="27">
        <v>-17662132</v>
      </c>
      <c r="H27" s="27">
        <v>0</v>
      </c>
      <c r="I27" s="27">
        <v>-11661627</v>
      </c>
      <c r="J27" s="27"/>
      <c r="K27" s="28">
        <v>0</v>
      </c>
      <c r="L27" s="27">
        <v>-5764984</v>
      </c>
      <c r="M27" s="28">
        <v>0</v>
      </c>
      <c r="N27" s="27">
        <v>0</v>
      </c>
      <c r="O27" s="27">
        <v>0</v>
      </c>
      <c r="P27" s="27">
        <v>-5642272</v>
      </c>
      <c r="Q27" s="27">
        <f t="shared" si="0"/>
        <v>-67132129</v>
      </c>
      <c r="R27" s="29"/>
    </row>
    <row r="28" spans="1:18" s="30" customFormat="1" ht="30" customHeight="1">
      <c r="A28" s="24"/>
      <c r="B28" s="247" t="s">
        <v>216</v>
      </c>
      <c r="C28" s="248"/>
      <c r="D28" s="27">
        <v>-10506574</v>
      </c>
      <c r="E28" s="27">
        <v>-4811</v>
      </c>
      <c r="F28" s="27">
        <v>-5444202</v>
      </c>
      <c r="G28" s="27">
        <v>-5055111</v>
      </c>
      <c r="H28" s="27">
        <v>-524533</v>
      </c>
      <c r="I28" s="27">
        <v>-11234623</v>
      </c>
      <c r="J28" s="27">
        <v>-530348</v>
      </c>
      <c r="K28" s="28">
        <v>-1313703</v>
      </c>
      <c r="L28" s="27">
        <v>-28289414</v>
      </c>
      <c r="M28" s="28">
        <v>-1710880</v>
      </c>
      <c r="N28" s="27">
        <v>-6390520</v>
      </c>
      <c r="O28" s="27">
        <v>0</v>
      </c>
      <c r="P28" s="27">
        <v>-5395358</v>
      </c>
      <c r="Q28" s="27">
        <f t="shared" si="0"/>
        <v>-76400077</v>
      </c>
      <c r="R28" s="29"/>
    </row>
    <row r="29" spans="1:18" s="30" customFormat="1" ht="30" customHeight="1">
      <c r="A29" s="24"/>
      <c r="B29" s="247" t="s">
        <v>217</v>
      </c>
      <c r="C29" s="248"/>
      <c r="D29" s="27">
        <v>-229203</v>
      </c>
      <c r="E29" s="27">
        <v>0</v>
      </c>
      <c r="F29" s="27">
        <v>-754872</v>
      </c>
      <c r="G29" s="27">
        <v>-1134244</v>
      </c>
      <c r="H29" s="27">
        <v>-63039</v>
      </c>
      <c r="I29" s="27">
        <v>-378882</v>
      </c>
      <c r="J29" s="27">
        <v>-1683</v>
      </c>
      <c r="K29" s="28">
        <v>-95990</v>
      </c>
      <c r="L29" s="27">
        <v>-56558</v>
      </c>
      <c r="M29" s="28">
        <v>-344472</v>
      </c>
      <c r="N29" s="27">
        <v>-595817</v>
      </c>
      <c r="O29" s="27">
        <v>0</v>
      </c>
      <c r="P29" s="27">
        <v>-1582765</v>
      </c>
      <c r="Q29" s="27">
        <f t="shared" si="0"/>
        <v>-5237525</v>
      </c>
      <c r="R29" s="29"/>
    </row>
    <row r="30" spans="1:18" s="30" customFormat="1" ht="30" customHeight="1">
      <c r="A30" s="24"/>
      <c r="B30" s="247" t="s">
        <v>218</v>
      </c>
      <c r="C30" s="248"/>
      <c r="D30" s="27">
        <v>-23764986</v>
      </c>
      <c r="E30" s="27">
        <v>-146141</v>
      </c>
      <c r="F30" s="27">
        <v>-14980928</v>
      </c>
      <c r="G30" s="27">
        <v>-23166130</v>
      </c>
      <c r="H30" s="27">
        <v>-1157320</v>
      </c>
      <c r="I30" s="27">
        <v>-34116077</v>
      </c>
      <c r="J30" s="27">
        <v>-4275389</v>
      </c>
      <c r="K30" s="28">
        <v>-6519562</v>
      </c>
      <c r="L30" s="27">
        <v>-17766545</v>
      </c>
      <c r="M30" s="28">
        <v>-5522537</v>
      </c>
      <c r="N30" s="27">
        <v>-8386034</v>
      </c>
      <c r="O30" s="27">
        <v>-106546</v>
      </c>
      <c r="P30" s="27">
        <v>-9997579</v>
      </c>
      <c r="Q30" s="27">
        <f t="shared" si="0"/>
        <v>-149905774</v>
      </c>
      <c r="R30" s="29"/>
    </row>
    <row r="31" spans="1:18" s="30" customFormat="1" ht="30" customHeight="1">
      <c r="A31" s="24"/>
      <c r="B31" s="247" t="s">
        <v>219</v>
      </c>
      <c r="C31" s="248"/>
      <c r="D31" s="27">
        <v>0</v>
      </c>
      <c r="E31" s="27">
        <v>0</v>
      </c>
      <c r="F31" s="27">
        <v>0</v>
      </c>
      <c r="G31" s="27">
        <v>0</v>
      </c>
      <c r="H31" s="27">
        <v>0</v>
      </c>
      <c r="I31" s="27">
        <v>0</v>
      </c>
      <c r="J31" s="27">
        <v>0</v>
      </c>
      <c r="K31" s="28">
        <v>0</v>
      </c>
      <c r="L31" s="27">
        <v>0</v>
      </c>
      <c r="M31" s="28">
        <v>0</v>
      </c>
      <c r="N31" s="27">
        <v>0</v>
      </c>
      <c r="O31" s="27">
        <v>0</v>
      </c>
      <c r="P31" s="27">
        <v>0</v>
      </c>
      <c r="Q31" s="27">
        <f t="shared" si="0"/>
        <v>0</v>
      </c>
      <c r="R31" s="29"/>
    </row>
    <row r="32" spans="1:18" s="30" customFormat="1" ht="40.5" customHeight="1">
      <c r="A32" s="24"/>
      <c r="B32" s="247" t="s">
        <v>220</v>
      </c>
      <c r="C32" s="248"/>
      <c r="D32" s="27">
        <v>0</v>
      </c>
      <c r="E32" s="27">
        <v>0</v>
      </c>
      <c r="F32" s="27">
        <v>0</v>
      </c>
      <c r="G32" s="27">
        <v>0</v>
      </c>
      <c r="H32" s="27">
        <v>0</v>
      </c>
      <c r="I32" s="27">
        <v>0</v>
      </c>
      <c r="J32" s="27">
        <v>0</v>
      </c>
      <c r="K32" s="28">
        <v>0</v>
      </c>
      <c r="L32" s="27">
        <v>0</v>
      </c>
      <c r="M32" s="28">
        <v>0</v>
      </c>
      <c r="N32" s="27">
        <v>0</v>
      </c>
      <c r="O32" s="27">
        <v>0</v>
      </c>
      <c r="P32" s="27">
        <v>0</v>
      </c>
      <c r="Q32" s="27">
        <f t="shared" si="0"/>
        <v>0</v>
      </c>
      <c r="R32" s="29"/>
    </row>
    <row r="33" spans="1:18" s="30" customFormat="1" ht="30" customHeight="1">
      <c r="A33" s="24"/>
      <c r="B33" s="247" t="s">
        <v>221</v>
      </c>
      <c r="C33" s="248"/>
      <c r="D33" s="27">
        <v>-24473443</v>
      </c>
      <c r="E33" s="27">
        <v>0</v>
      </c>
      <c r="F33" s="27">
        <v>-1077678</v>
      </c>
      <c r="G33" s="27">
        <v>-10687824</v>
      </c>
      <c r="H33" s="27">
        <v>0</v>
      </c>
      <c r="I33" s="27">
        <v>-16369676</v>
      </c>
      <c r="J33" s="27">
        <v>0</v>
      </c>
      <c r="K33" s="28">
        <v>-6472491</v>
      </c>
      <c r="L33" s="27">
        <v>-13598756</v>
      </c>
      <c r="M33" s="28">
        <v>-4684756</v>
      </c>
      <c r="N33" s="27">
        <v>-9448458</v>
      </c>
      <c r="O33" s="27">
        <v>0</v>
      </c>
      <c r="P33" s="27">
        <v>-7608516</v>
      </c>
      <c r="Q33" s="27">
        <f t="shared" si="0"/>
        <v>-94421598</v>
      </c>
      <c r="R33" s="29"/>
    </row>
    <row r="34" spans="1:18" s="30" customFormat="1" ht="30" customHeight="1">
      <c r="A34" s="24"/>
      <c r="B34" s="247" t="s">
        <v>222</v>
      </c>
      <c r="C34" s="248"/>
      <c r="D34" s="27">
        <v>0</v>
      </c>
      <c r="E34" s="27">
        <v>0</v>
      </c>
      <c r="F34" s="27">
        <v>0</v>
      </c>
      <c r="G34" s="27">
        <v>0</v>
      </c>
      <c r="H34" s="27">
        <v>0</v>
      </c>
      <c r="I34" s="27">
        <v>0</v>
      </c>
      <c r="J34" s="27">
        <v>0</v>
      </c>
      <c r="K34" s="28">
        <v>0</v>
      </c>
      <c r="L34" s="27">
        <v>0</v>
      </c>
      <c r="M34" s="28">
        <v>0</v>
      </c>
      <c r="N34" s="27">
        <v>0</v>
      </c>
      <c r="O34" s="27">
        <v>0</v>
      </c>
      <c r="P34" s="27">
        <v>0</v>
      </c>
      <c r="Q34" s="27">
        <f t="shared" si="0"/>
        <v>0</v>
      </c>
      <c r="R34" s="29"/>
    </row>
    <row r="35" spans="1:18" s="30" customFormat="1" ht="30" customHeight="1">
      <c r="A35" s="24"/>
      <c r="B35" s="247" t="s">
        <v>223</v>
      </c>
      <c r="C35" s="248"/>
      <c r="D35" s="27">
        <v>0</v>
      </c>
      <c r="E35" s="27">
        <v>0</v>
      </c>
      <c r="F35" s="27">
        <v>0</v>
      </c>
      <c r="G35" s="27">
        <v>0</v>
      </c>
      <c r="H35" s="27">
        <v>0</v>
      </c>
      <c r="I35" s="27">
        <v>0</v>
      </c>
      <c r="J35" s="27">
        <v>0</v>
      </c>
      <c r="K35" s="28">
        <v>0</v>
      </c>
      <c r="L35" s="27">
        <v>0</v>
      </c>
      <c r="M35" s="28">
        <v>0</v>
      </c>
      <c r="N35" s="27">
        <v>0</v>
      </c>
      <c r="O35" s="27">
        <v>0</v>
      </c>
      <c r="P35" s="27">
        <v>0</v>
      </c>
      <c r="Q35" s="27">
        <f t="shared" si="0"/>
        <v>0</v>
      </c>
      <c r="R35" s="29"/>
    </row>
    <row r="36" spans="1:18" s="30" customFormat="1" ht="30" customHeight="1">
      <c r="A36" s="24"/>
      <c r="B36" s="247" t="s">
        <v>224</v>
      </c>
      <c r="C36" s="248"/>
      <c r="D36" s="27">
        <v>0</v>
      </c>
      <c r="E36" s="27">
        <v>0</v>
      </c>
      <c r="F36" s="27">
        <v>0</v>
      </c>
      <c r="G36" s="27">
        <v>0</v>
      </c>
      <c r="H36" s="27">
        <v>0</v>
      </c>
      <c r="I36" s="27">
        <v>0</v>
      </c>
      <c r="J36" s="27">
        <v>0</v>
      </c>
      <c r="K36" s="28">
        <v>0</v>
      </c>
      <c r="L36" s="27">
        <v>0</v>
      </c>
      <c r="M36" s="28">
        <v>0</v>
      </c>
      <c r="N36" s="27">
        <v>0</v>
      </c>
      <c r="O36" s="27">
        <v>0</v>
      </c>
      <c r="P36" s="27">
        <v>0</v>
      </c>
      <c r="Q36" s="27">
        <f t="shared" si="0"/>
        <v>0</v>
      </c>
      <c r="R36" s="29"/>
    </row>
    <row r="37" spans="1:18" s="30" customFormat="1" ht="30" customHeight="1">
      <c r="A37" s="40"/>
      <c r="B37" s="247" t="s">
        <v>225</v>
      </c>
      <c r="C37" s="248"/>
      <c r="D37" s="39">
        <v>0</v>
      </c>
      <c r="E37" s="39">
        <v>0</v>
      </c>
      <c r="F37" s="39">
        <v>0</v>
      </c>
      <c r="G37" s="39">
        <v>0</v>
      </c>
      <c r="H37" s="39">
        <v>0</v>
      </c>
      <c r="I37" s="39">
        <v>0</v>
      </c>
      <c r="J37" s="39">
        <v>0</v>
      </c>
      <c r="K37" s="41">
        <v>0</v>
      </c>
      <c r="L37" s="39">
        <v>0</v>
      </c>
      <c r="M37" s="41">
        <v>0</v>
      </c>
      <c r="N37" s="39">
        <v>0</v>
      </c>
      <c r="O37" s="39">
        <v>0</v>
      </c>
      <c r="P37" s="39">
        <v>0</v>
      </c>
      <c r="Q37" s="27">
        <f t="shared" si="0"/>
        <v>0</v>
      </c>
      <c r="R37" s="29"/>
    </row>
    <row r="38" spans="1:18" s="30" customFormat="1" ht="30" customHeight="1">
      <c r="A38" s="40"/>
      <c r="B38" s="247" t="s">
        <v>226</v>
      </c>
      <c r="C38" s="248"/>
      <c r="D38" s="39">
        <v>0</v>
      </c>
      <c r="E38" s="39">
        <v>0</v>
      </c>
      <c r="F38" s="39">
        <v>0</v>
      </c>
      <c r="G38" s="39">
        <v>0</v>
      </c>
      <c r="H38" s="39">
        <v>0</v>
      </c>
      <c r="I38" s="39">
        <v>0</v>
      </c>
      <c r="J38" s="39">
        <v>0</v>
      </c>
      <c r="K38" s="41">
        <v>0</v>
      </c>
      <c r="L38" s="39">
        <v>0</v>
      </c>
      <c r="M38" s="41">
        <v>0</v>
      </c>
      <c r="N38" s="39">
        <v>0</v>
      </c>
      <c r="O38" s="39">
        <v>0</v>
      </c>
      <c r="P38" s="39">
        <v>0</v>
      </c>
      <c r="Q38" s="27">
        <f t="shared" si="0"/>
        <v>0</v>
      </c>
      <c r="R38" s="29"/>
    </row>
    <row r="39" spans="1:18" s="30" customFormat="1" ht="30" customHeight="1">
      <c r="A39" s="40"/>
      <c r="B39" s="247" t="s">
        <v>227</v>
      </c>
      <c r="C39" s="248"/>
      <c r="D39" s="39">
        <v>0</v>
      </c>
      <c r="E39" s="39">
        <v>0</v>
      </c>
      <c r="F39" s="39">
        <v>0</v>
      </c>
      <c r="G39" s="39">
        <v>0</v>
      </c>
      <c r="H39" s="39">
        <v>0</v>
      </c>
      <c r="I39" s="39">
        <v>0</v>
      </c>
      <c r="J39" s="39">
        <v>0</v>
      </c>
      <c r="K39" s="41">
        <v>0</v>
      </c>
      <c r="L39" s="39">
        <v>-106518</v>
      </c>
      <c r="M39" s="41">
        <v>0</v>
      </c>
      <c r="N39" s="39">
        <v>0</v>
      </c>
      <c r="O39" s="39">
        <v>0</v>
      </c>
      <c r="P39" s="39">
        <v>0</v>
      </c>
      <c r="Q39" s="27">
        <f t="shared" si="0"/>
        <v>-106518</v>
      </c>
      <c r="R39" s="29"/>
    </row>
    <row r="40" spans="1:18" s="30" customFormat="1" ht="30" customHeight="1">
      <c r="A40" s="40"/>
      <c r="B40" s="247" t="s">
        <v>228</v>
      </c>
      <c r="C40" s="248"/>
      <c r="D40" s="39">
        <v>0</v>
      </c>
      <c r="E40" s="39">
        <v>0</v>
      </c>
      <c r="F40" s="42">
        <v>0</v>
      </c>
      <c r="G40" s="39">
        <v>-27096</v>
      </c>
      <c r="H40" s="39">
        <v>0</v>
      </c>
      <c r="I40" s="39">
        <v>0</v>
      </c>
      <c r="J40" s="39">
        <v>0</v>
      </c>
      <c r="K40" s="41">
        <v>0</v>
      </c>
      <c r="L40" s="41">
        <v>0</v>
      </c>
      <c r="M40" s="41">
        <v>-7476</v>
      </c>
      <c r="N40" s="41">
        <v>0</v>
      </c>
      <c r="O40" s="41">
        <v>0</v>
      </c>
      <c r="P40" s="39">
        <v>0</v>
      </c>
      <c r="Q40" s="27">
        <f t="shared" si="0"/>
        <v>-34572</v>
      </c>
      <c r="R40" s="29"/>
    </row>
    <row r="41" spans="1:18" s="30" customFormat="1" ht="30" customHeight="1">
      <c r="A41" s="40"/>
      <c r="B41" s="247" t="s">
        <v>229</v>
      </c>
      <c r="C41" s="248"/>
      <c r="D41" s="39">
        <v>0</v>
      </c>
      <c r="E41" s="39">
        <v>0</v>
      </c>
      <c r="F41" s="42">
        <v>0</v>
      </c>
      <c r="G41" s="39">
        <v>0</v>
      </c>
      <c r="H41" s="39">
        <v>0</v>
      </c>
      <c r="I41" s="39">
        <v>0</v>
      </c>
      <c r="J41" s="39">
        <v>0</v>
      </c>
      <c r="K41" s="41">
        <v>0</v>
      </c>
      <c r="L41" s="41">
        <v>0</v>
      </c>
      <c r="M41" s="41">
        <v>-15</v>
      </c>
      <c r="N41" s="41">
        <v>0</v>
      </c>
      <c r="O41" s="41">
        <v>0</v>
      </c>
      <c r="P41" s="39">
        <v>0</v>
      </c>
      <c r="Q41" s="27">
        <f t="shared" si="0"/>
        <v>-15</v>
      </c>
      <c r="R41" s="29"/>
    </row>
    <row r="42" spans="1:18" s="30" customFormat="1" ht="30" customHeight="1">
      <c r="A42" s="40"/>
      <c r="B42" s="247" t="s">
        <v>230</v>
      </c>
      <c r="C42" s="248"/>
      <c r="D42" s="39">
        <v>-653219</v>
      </c>
      <c r="E42" s="39">
        <v>0</v>
      </c>
      <c r="F42" s="42">
        <v>-398637</v>
      </c>
      <c r="G42" s="39">
        <v>-1838777</v>
      </c>
      <c r="H42" s="39">
        <v>-70812</v>
      </c>
      <c r="I42" s="39">
        <v>-174964</v>
      </c>
      <c r="J42" s="39">
        <v>0</v>
      </c>
      <c r="K42" s="41">
        <v>-394086</v>
      </c>
      <c r="L42" s="41">
        <v>-2111647</v>
      </c>
      <c r="M42" s="41">
        <v>-499078</v>
      </c>
      <c r="N42" s="41">
        <v>-594371</v>
      </c>
      <c r="O42" s="41">
        <v>0</v>
      </c>
      <c r="P42" s="39">
        <v>-686943</v>
      </c>
      <c r="Q42" s="27">
        <f t="shared" si="0"/>
        <v>-7422534</v>
      </c>
      <c r="R42" s="29"/>
    </row>
    <row r="43" spans="1:17" s="30" customFormat="1" ht="30" customHeight="1">
      <c r="A43" s="40"/>
      <c r="B43" s="247" t="s">
        <v>231</v>
      </c>
      <c r="C43" s="248"/>
      <c r="D43" s="44">
        <v>0</v>
      </c>
      <c r="E43" s="44">
        <v>0</v>
      </c>
      <c r="F43" s="42">
        <v>0</v>
      </c>
      <c r="G43" s="42">
        <v>0</v>
      </c>
      <c r="H43" s="42">
        <v>0</v>
      </c>
      <c r="I43" s="42">
        <v>0</v>
      </c>
      <c r="J43" s="44">
        <v>0</v>
      </c>
      <c r="K43" s="41">
        <v>0</v>
      </c>
      <c r="L43" s="41">
        <v>0</v>
      </c>
      <c r="M43" s="41">
        <v>0</v>
      </c>
      <c r="N43" s="41">
        <v>0</v>
      </c>
      <c r="O43" s="41">
        <v>0</v>
      </c>
      <c r="P43" s="41">
        <v>0</v>
      </c>
      <c r="Q43" s="27">
        <f t="shared" si="0"/>
        <v>0</v>
      </c>
    </row>
    <row r="44" spans="1:17" s="30" customFormat="1" ht="30" customHeight="1">
      <c r="A44" s="40"/>
      <c r="B44" s="247" t="s">
        <v>232</v>
      </c>
      <c r="C44" s="248"/>
      <c r="D44" s="44">
        <v>0</v>
      </c>
      <c r="E44" s="44">
        <v>0</v>
      </c>
      <c r="F44" s="42">
        <v>0</v>
      </c>
      <c r="G44" s="42">
        <v>0</v>
      </c>
      <c r="H44" s="42">
        <v>0</v>
      </c>
      <c r="I44" s="42">
        <v>0</v>
      </c>
      <c r="J44" s="44">
        <v>0</v>
      </c>
      <c r="K44" s="41">
        <v>0</v>
      </c>
      <c r="L44" s="41">
        <v>0</v>
      </c>
      <c r="M44" s="41">
        <v>0</v>
      </c>
      <c r="N44" s="41">
        <v>0</v>
      </c>
      <c r="O44" s="41">
        <v>0</v>
      </c>
      <c r="P44" s="41">
        <v>0</v>
      </c>
      <c r="Q44" s="27">
        <f t="shared" si="0"/>
        <v>0</v>
      </c>
    </row>
    <row r="45" spans="1:17" s="30" customFormat="1" ht="30" customHeight="1">
      <c r="A45" s="40"/>
      <c r="B45" s="247" t="s">
        <v>233</v>
      </c>
      <c r="C45" s="248"/>
      <c r="D45" s="44">
        <v>0</v>
      </c>
      <c r="E45" s="44">
        <v>0</v>
      </c>
      <c r="F45" s="42">
        <v>-664648</v>
      </c>
      <c r="G45" s="42">
        <v>-452404</v>
      </c>
      <c r="H45" s="42">
        <v>0</v>
      </c>
      <c r="I45" s="42">
        <v>0</v>
      </c>
      <c r="J45" s="44">
        <v>0</v>
      </c>
      <c r="K45" s="41">
        <v>0</v>
      </c>
      <c r="L45" s="41">
        <v>-311658</v>
      </c>
      <c r="M45" s="41">
        <v>0</v>
      </c>
      <c r="N45" s="41">
        <v>0</v>
      </c>
      <c r="O45" s="41">
        <v>0</v>
      </c>
      <c r="P45" s="41">
        <v>-205904</v>
      </c>
      <c r="Q45" s="27">
        <f t="shared" si="0"/>
        <v>-1634614</v>
      </c>
    </row>
    <row r="46" spans="1:17" s="22" customFormat="1" ht="4.5" customHeight="1">
      <c r="A46" s="31"/>
      <c r="D46" s="32"/>
      <c r="E46" s="32"/>
      <c r="F46" s="32"/>
      <c r="G46" s="32"/>
      <c r="H46" s="32"/>
      <c r="I46" s="32"/>
      <c r="J46" s="32"/>
      <c r="K46" s="32"/>
      <c r="L46" s="32"/>
      <c r="M46" s="32"/>
      <c r="N46" s="32"/>
      <c r="O46" s="32"/>
      <c r="P46" s="32"/>
      <c r="Q46" s="32"/>
    </row>
    <row r="48" spans="1:18" s="6" customFormat="1" ht="11.25">
      <c r="A48" s="45"/>
      <c r="C48" s="46" t="s">
        <v>234</v>
      </c>
      <c r="D48" s="47">
        <f>SUM(D13:D45)</f>
        <v>-95436334</v>
      </c>
      <c r="E48" s="47">
        <f aca="true" t="shared" si="1" ref="E48:Q48">SUM(E13:E45)</f>
        <v>-150952</v>
      </c>
      <c r="F48" s="47">
        <f t="shared" si="1"/>
        <v>-93228964</v>
      </c>
      <c r="G48" s="47">
        <f t="shared" si="1"/>
        <v>-108217565</v>
      </c>
      <c r="H48" s="47">
        <f t="shared" si="1"/>
        <v>-2327976</v>
      </c>
      <c r="I48" s="47">
        <f t="shared" si="1"/>
        <v>-144204489</v>
      </c>
      <c r="J48" s="47">
        <f t="shared" si="1"/>
        <v>-6431612</v>
      </c>
      <c r="K48" s="47">
        <f t="shared" si="1"/>
        <v>-24764162</v>
      </c>
      <c r="L48" s="47">
        <f t="shared" si="1"/>
        <v>-116527758</v>
      </c>
      <c r="M48" s="47">
        <f t="shared" si="1"/>
        <v>-24310275</v>
      </c>
      <c r="N48" s="47">
        <f t="shared" si="1"/>
        <v>-37072024</v>
      </c>
      <c r="O48" s="47">
        <f>SUM(O13:O45)</f>
        <v>-106546</v>
      </c>
      <c r="P48" s="47">
        <f t="shared" si="1"/>
        <v>-63244256</v>
      </c>
      <c r="Q48" s="47">
        <f t="shared" si="1"/>
        <v>-716022913</v>
      </c>
      <c r="R48" s="60"/>
    </row>
    <row r="49" spans="3:18" s="6" customFormat="1" ht="11.25">
      <c r="C49" s="46" t="s">
        <v>235</v>
      </c>
      <c r="D49" s="47">
        <f>D12+D48</f>
        <v>0</v>
      </c>
      <c r="E49" s="47">
        <f aca="true" t="shared" si="2" ref="E49:Q49">E12+E48</f>
        <v>0</v>
      </c>
      <c r="F49" s="47">
        <f t="shared" si="2"/>
        <v>0</v>
      </c>
      <c r="G49" s="47">
        <f t="shared" si="2"/>
        <v>0</v>
      </c>
      <c r="H49" s="47">
        <f t="shared" si="2"/>
        <v>0</v>
      </c>
      <c r="I49" s="47">
        <f t="shared" si="2"/>
        <v>0</v>
      </c>
      <c r="J49" s="47">
        <f t="shared" si="2"/>
        <v>0</v>
      </c>
      <c r="K49" s="47">
        <f t="shared" si="2"/>
        <v>0</v>
      </c>
      <c r="L49" s="47">
        <f t="shared" si="2"/>
        <v>0</v>
      </c>
      <c r="M49" s="47">
        <f t="shared" si="2"/>
        <v>0</v>
      </c>
      <c r="N49" s="47">
        <f t="shared" si="2"/>
        <v>0</v>
      </c>
      <c r="O49" s="47">
        <f>O12+O48</f>
        <v>0</v>
      </c>
      <c r="P49" s="47">
        <f t="shared" si="2"/>
        <v>0</v>
      </c>
      <c r="Q49" s="47">
        <f t="shared" si="2"/>
        <v>0</v>
      </c>
      <c r="R49" s="60"/>
    </row>
    <row r="50" spans="4:17" s="6" customFormat="1" ht="11.25">
      <c r="D50" s="5"/>
      <c r="E50" s="5"/>
      <c r="F50" s="5"/>
      <c r="G50" s="5"/>
      <c r="H50" s="5"/>
      <c r="I50" s="5"/>
      <c r="J50" s="5"/>
      <c r="K50" s="5"/>
      <c r="L50" s="5"/>
      <c r="M50" s="5"/>
      <c r="N50" s="5"/>
      <c r="O50" s="5"/>
      <c r="P50" s="48" t="s">
        <v>236</v>
      </c>
      <c r="Q50" s="49">
        <f>716022913</f>
        <v>716022913</v>
      </c>
    </row>
    <row r="51" spans="4:17" s="6" customFormat="1" ht="11.25">
      <c r="D51" s="5"/>
      <c r="E51" s="5"/>
      <c r="F51" s="5"/>
      <c r="G51" s="5"/>
      <c r="H51" s="5"/>
      <c r="I51" s="5"/>
      <c r="J51" s="5"/>
      <c r="K51" s="5"/>
      <c r="L51" s="5"/>
      <c r="M51" s="5"/>
      <c r="N51" s="5"/>
      <c r="O51" s="5"/>
      <c r="P51" s="5"/>
      <c r="Q51" s="49">
        <f>Q50+Q48</f>
        <v>0</v>
      </c>
    </row>
    <row r="52" spans="16:17" ht="15">
      <c r="P52" s="50" t="s">
        <v>257</v>
      </c>
      <c r="Q52" s="2">
        <v>78799</v>
      </c>
    </row>
    <row r="54" spans="16:17" ht="15">
      <c r="P54" s="51" t="s">
        <v>258</v>
      </c>
      <c r="Q54" s="52">
        <f>Q50+Q52</f>
        <v>716101712</v>
      </c>
    </row>
  </sheetData>
  <mergeCells count="34">
    <mergeCell ref="A8:C8"/>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 ref="B39:C39"/>
    <mergeCell ref="B44:C44"/>
    <mergeCell ref="B45:C45"/>
    <mergeCell ref="B40:C40"/>
    <mergeCell ref="B41:C41"/>
    <mergeCell ref="B42:C42"/>
    <mergeCell ref="B43:C43"/>
  </mergeCells>
  <printOptions/>
  <pageMargins left="0.25" right="0" top="0.75" bottom="0.5" header="0.5" footer="0.17"/>
  <pageSetup firstPageNumber="1" useFirstPageNumber="1" fitToHeight="0" fitToWidth="1" horizontalDpi="300" verticalDpi="300" orientation="landscape" paperSize="5" scale="62" r:id="rId1"/>
  <headerFooter alignWithMargins="0">
    <oddFooter>&amp;L&amp;8 06/12/02&amp;R&amp;8Attachment 4, Page &amp;P of 2</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R50"/>
  <sheetViews>
    <sheetView workbookViewId="0" topLeftCell="A2">
      <selection activeCell="A2" sqref="A2"/>
    </sheetView>
  </sheetViews>
  <sheetFormatPr defaultColWidth="9.33203125" defaultRowHeight="12.75"/>
  <cols>
    <col min="1" max="1" width="6.5" style="3" customWidth="1"/>
    <col min="2" max="2" width="7.66015625" style="3" customWidth="1"/>
    <col min="3" max="3" width="59.33203125" style="3" customWidth="1"/>
    <col min="4" max="4" width="16" style="2" bestFit="1" customWidth="1"/>
    <col min="5" max="5" width="14.16015625" style="2" bestFit="1" customWidth="1"/>
    <col min="6" max="7" width="16" style="2" bestFit="1" customWidth="1"/>
    <col min="8" max="8" width="14.16015625" style="2" bestFit="1" customWidth="1"/>
    <col min="9" max="9" width="17.16015625" style="2" bestFit="1" customWidth="1"/>
    <col min="10" max="10" width="14" style="2" customWidth="1"/>
    <col min="11" max="11" width="16" style="2" bestFit="1" customWidth="1"/>
    <col min="12" max="12" width="17.16015625" style="2" bestFit="1" customWidth="1"/>
    <col min="13" max="14" width="16" style="2" bestFit="1" customWidth="1"/>
    <col min="15" max="15" width="13" style="2" bestFit="1" customWidth="1"/>
    <col min="16" max="16" width="16" style="2" bestFit="1" customWidth="1"/>
    <col min="17" max="17" width="17.16015625" style="2" bestFit="1" customWidth="1"/>
    <col min="18" max="18" width="13.16015625" style="3" customWidth="1"/>
    <col min="19" max="16384" width="9.33203125" style="3" customWidth="1"/>
  </cols>
  <sheetData>
    <row r="1" spans="1:3" ht="15" hidden="1">
      <c r="A1" s="1" t="s">
        <v>194</v>
      </c>
      <c r="B1" s="1"/>
      <c r="C1" s="1"/>
    </row>
    <row r="2" spans="1:3" ht="15">
      <c r="A2" s="1" t="s">
        <v>1314</v>
      </c>
      <c r="B2" s="1"/>
      <c r="C2" s="1"/>
    </row>
    <row r="3" spans="1:17" s="6" customFormat="1" ht="11.25">
      <c r="A3" s="4" t="s">
        <v>259</v>
      </c>
      <c r="B3" s="4"/>
      <c r="C3" s="4"/>
      <c r="D3" s="5"/>
      <c r="E3" s="5"/>
      <c r="F3" s="5"/>
      <c r="G3" s="5"/>
      <c r="H3" s="5"/>
      <c r="I3" s="5"/>
      <c r="J3" s="5"/>
      <c r="K3" s="5"/>
      <c r="L3" s="5"/>
      <c r="M3" s="5"/>
      <c r="N3" s="5"/>
      <c r="O3" s="5"/>
      <c r="P3" s="5"/>
      <c r="Q3" s="5"/>
    </row>
    <row r="4" spans="1:3" ht="4.5" customHeight="1">
      <c r="A4" s="1"/>
      <c r="B4" s="1"/>
      <c r="C4" s="1"/>
    </row>
    <row r="5" spans="1:3" ht="15" hidden="1">
      <c r="A5" s="1" t="s">
        <v>260</v>
      </c>
      <c r="B5" s="1"/>
      <c r="C5" s="1"/>
    </row>
    <row r="6" spans="1:17" s="7" customFormat="1" ht="13.5">
      <c r="A6" s="7" t="s">
        <v>254</v>
      </c>
      <c r="D6" s="8"/>
      <c r="E6" s="8"/>
      <c r="F6" s="8"/>
      <c r="G6" s="8"/>
      <c r="H6" s="8"/>
      <c r="I6" s="8"/>
      <c r="J6" s="8"/>
      <c r="K6" s="8"/>
      <c r="L6" s="8"/>
      <c r="M6" s="8"/>
      <c r="N6" s="8"/>
      <c r="O6" s="8"/>
      <c r="P6" s="8"/>
      <c r="Q6" s="8"/>
    </row>
    <row r="8" spans="1:17" s="12" customFormat="1" ht="28.5">
      <c r="A8" s="245" t="s">
        <v>173</v>
      </c>
      <c r="B8" s="246"/>
      <c r="C8" s="246"/>
      <c r="D8" s="10" t="s">
        <v>174</v>
      </c>
      <c r="E8" s="10" t="s">
        <v>175</v>
      </c>
      <c r="F8" s="10" t="s">
        <v>176</v>
      </c>
      <c r="G8" s="10" t="s">
        <v>177</v>
      </c>
      <c r="H8" s="10" t="s">
        <v>178</v>
      </c>
      <c r="I8" s="10" t="s">
        <v>179</v>
      </c>
      <c r="J8" s="10" t="s">
        <v>191</v>
      </c>
      <c r="K8" s="10" t="s">
        <v>181</v>
      </c>
      <c r="L8" s="10" t="s">
        <v>182</v>
      </c>
      <c r="M8" s="10" t="s">
        <v>183</v>
      </c>
      <c r="N8" s="10" t="s">
        <v>184</v>
      </c>
      <c r="O8" s="10" t="s">
        <v>198</v>
      </c>
      <c r="P8" s="10" t="s">
        <v>185</v>
      </c>
      <c r="Q8" s="11" t="s">
        <v>186</v>
      </c>
    </row>
    <row r="9" spans="1:17" ht="4.5" customHeight="1">
      <c r="A9" s="13"/>
      <c r="B9" s="14"/>
      <c r="C9" s="15"/>
      <c r="D9" s="61"/>
      <c r="E9" s="61"/>
      <c r="F9" s="16"/>
      <c r="G9" s="16"/>
      <c r="H9" s="16"/>
      <c r="I9" s="16"/>
      <c r="J9" s="16"/>
      <c r="K9" s="16"/>
      <c r="L9" s="16"/>
      <c r="M9" s="16"/>
      <c r="N9" s="16"/>
      <c r="O9" s="16"/>
      <c r="P9" s="16"/>
      <c r="Q9" s="16"/>
    </row>
    <row r="10" spans="1:17" ht="30" customHeight="1">
      <c r="A10" s="251" t="s">
        <v>261</v>
      </c>
      <c r="B10" s="244"/>
      <c r="C10" s="252"/>
      <c r="D10" s="62"/>
      <c r="E10" s="62"/>
      <c r="F10" s="20"/>
      <c r="G10" s="20"/>
      <c r="H10" s="20"/>
      <c r="I10" s="20"/>
      <c r="J10" s="20"/>
      <c r="K10" s="20"/>
      <c r="L10" s="20"/>
      <c r="M10" s="20"/>
      <c r="N10" s="20"/>
      <c r="O10" s="20"/>
      <c r="P10" s="20"/>
      <c r="Q10" s="20"/>
    </row>
    <row r="11" spans="1:17" ht="4.5" customHeight="1">
      <c r="A11" s="21"/>
      <c r="B11" s="22"/>
      <c r="C11" s="23"/>
      <c r="D11" s="62"/>
      <c r="E11" s="62"/>
      <c r="F11" s="20"/>
      <c r="G11" s="20"/>
      <c r="H11" s="20"/>
      <c r="I11" s="20"/>
      <c r="J11" s="20"/>
      <c r="K11" s="20"/>
      <c r="L11" s="20"/>
      <c r="M11" s="20"/>
      <c r="N11" s="20"/>
      <c r="O11" s="20"/>
      <c r="P11" s="20"/>
      <c r="Q11" s="20"/>
    </row>
    <row r="12" spans="1:18" s="30" customFormat="1" ht="30" customHeight="1">
      <c r="A12" s="253" t="s">
        <v>262</v>
      </c>
      <c r="B12" s="254"/>
      <c r="C12" s="255"/>
      <c r="D12" s="63">
        <v>96003</v>
      </c>
      <c r="E12" s="63">
        <v>0</v>
      </c>
      <c r="F12" s="63">
        <v>0</v>
      </c>
      <c r="G12" s="63">
        <v>259</v>
      </c>
      <c r="H12" s="63">
        <v>0</v>
      </c>
      <c r="I12" s="63">
        <v>733122</v>
      </c>
      <c r="J12" s="63">
        <v>0</v>
      </c>
      <c r="K12" s="64">
        <v>0</v>
      </c>
      <c r="L12" s="63">
        <v>0</v>
      </c>
      <c r="M12" s="64">
        <v>0</v>
      </c>
      <c r="N12" s="63">
        <v>0</v>
      </c>
      <c r="O12" s="63">
        <v>0</v>
      </c>
      <c r="P12" s="63">
        <v>0</v>
      </c>
      <c r="Q12" s="63">
        <f>SUM(D12:P12)</f>
        <v>829384</v>
      </c>
      <c r="R12" s="29"/>
    </row>
    <row r="13" spans="1:18" s="30" customFormat="1" ht="30" customHeight="1">
      <c r="A13" s="250" t="s">
        <v>1269</v>
      </c>
      <c r="B13" s="247"/>
      <c r="C13" s="248"/>
      <c r="D13" s="39">
        <v>0</v>
      </c>
      <c r="E13" s="39">
        <v>0</v>
      </c>
      <c r="F13" s="39">
        <v>0</v>
      </c>
      <c r="G13" s="39">
        <v>0</v>
      </c>
      <c r="H13" s="39">
        <v>0</v>
      </c>
      <c r="I13" s="39">
        <v>0</v>
      </c>
      <c r="J13" s="39">
        <v>0</v>
      </c>
      <c r="K13" s="41">
        <v>0</v>
      </c>
      <c r="L13" s="39">
        <v>0</v>
      </c>
      <c r="M13" s="41">
        <v>0</v>
      </c>
      <c r="N13" s="39">
        <v>0</v>
      </c>
      <c r="O13" s="39">
        <v>0</v>
      </c>
      <c r="P13" s="39">
        <v>0</v>
      </c>
      <c r="Q13" s="39">
        <f>SUM(D13:P13)</f>
        <v>0</v>
      </c>
      <c r="R13" s="29"/>
    </row>
    <row r="14" spans="1:18" s="30" customFormat="1" ht="30" customHeight="1">
      <c r="A14" s="250" t="s">
        <v>1270</v>
      </c>
      <c r="B14" s="247"/>
      <c r="C14" s="248"/>
      <c r="D14" s="39">
        <v>1795949</v>
      </c>
      <c r="E14" s="39">
        <v>0</v>
      </c>
      <c r="F14" s="39">
        <v>0</v>
      </c>
      <c r="G14" s="39">
        <v>94556</v>
      </c>
      <c r="H14" s="39">
        <v>0</v>
      </c>
      <c r="I14" s="39">
        <v>0</v>
      </c>
      <c r="J14" s="39">
        <v>0</v>
      </c>
      <c r="K14" s="41">
        <v>326</v>
      </c>
      <c r="L14" s="39">
        <v>162246</v>
      </c>
      <c r="M14" s="41">
        <v>0</v>
      </c>
      <c r="N14" s="39">
        <v>18828</v>
      </c>
      <c r="O14" s="39">
        <v>0</v>
      </c>
      <c r="P14" s="39">
        <v>1389640</v>
      </c>
      <c r="Q14" s="39">
        <f aca="true" t="shared" si="0" ref="Q14:Q42">SUM(D14:P14)</f>
        <v>3461545</v>
      </c>
      <c r="R14" s="29"/>
    </row>
    <row r="15" spans="1:18" s="30" customFormat="1" ht="30" customHeight="1">
      <c r="A15" s="249" t="s">
        <v>1271</v>
      </c>
      <c r="B15" s="249"/>
      <c r="C15" s="249"/>
      <c r="D15" s="39">
        <v>0</v>
      </c>
      <c r="E15" s="39">
        <v>0</v>
      </c>
      <c r="F15" s="39">
        <v>0</v>
      </c>
      <c r="G15" s="39">
        <v>0</v>
      </c>
      <c r="H15" s="39">
        <v>0</v>
      </c>
      <c r="I15" s="39">
        <v>0</v>
      </c>
      <c r="J15" s="39">
        <v>0</v>
      </c>
      <c r="K15" s="41">
        <v>0</v>
      </c>
      <c r="L15" s="39">
        <v>0</v>
      </c>
      <c r="M15" s="41">
        <v>0</v>
      </c>
      <c r="N15" s="39">
        <v>0</v>
      </c>
      <c r="O15" s="39">
        <v>0</v>
      </c>
      <c r="P15" s="39">
        <v>0</v>
      </c>
      <c r="Q15" s="39">
        <f t="shared" si="0"/>
        <v>0</v>
      </c>
      <c r="R15" s="29"/>
    </row>
    <row r="16" spans="1:18" s="30" customFormat="1" ht="30" customHeight="1">
      <c r="A16" s="249" t="s">
        <v>1272</v>
      </c>
      <c r="B16" s="249"/>
      <c r="C16" s="249"/>
      <c r="D16" s="39">
        <v>0</v>
      </c>
      <c r="E16" s="39">
        <v>0</v>
      </c>
      <c r="F16" s="39">
        <v>0</v>
      </c>
      <c r="G16" s="39">
        <v>0</v>
      </c>
      <c r="H16" s="39">
        <v>0</v>
      </c>
      <c r="I16" s="39">
        <v>0</v>
      </c>
      <c r="J16" s="39">
        <v>0</v>
      </c>
      <c r="K16" s="41">
        <v>0</v>
      </c>
      <c r="L16" s="39">
        <v>0</v>
      </c>
      <c r="M16" s="41">
        <v>0</v>
      </c>
      <c r="N16" s="39">
        <v>0</v>
      </c>
      <c r="O16" s="39">
        <v>0</v>
      </c>
      <c r="P16" s="39">
        <v>0</v>
      </c>
      <c r="Q16" s="39">
        <f t="shared" si="0"/>
        <v>0</v>
      </c>
      <c r="R16" s="29"/>
    </row>
    <row r="17" spans="1:18" s="30" customFormat="1" ht="30" customHeight="1">
      <c r="A17" s="249" t="s">
        <v>1273</v>
      </c>
      <c r="B17" s="249"/>
      <c r="C17" s="249"/>
      <c r="D17" s="39">
        <v>0</v>
      </c>
      <c r="E17" s="39">
        <v>0</v>
      </c>
      <c r="F17" s="39">
        <v>0</v>
      </c>
      <c r="G17" s="39">
        <v>49556</v>
      </c>
      <c r="H17" s="39">
        <v>0</v>
      </c>
      <c r="I17" s="39">
        <v>0</v>
      </c>
      <c r="J17" s="39">
        <v>0</v>
      </c>
      <c r="K17" s="41">
        <v>0</v>
      </c>
      <c r="L17" s="39">
        <v>89</v>
      </c>
      <c r="M17" s="41">
        <v>0</v>
      </c>
      <c r="N17" s="39">
        <v>0</v>
      </c>
      <c r="O17" s="39">
        <v>0</v>
      </c>
      <c r="P17" s="39">
        <v>945</v>
      </c>
      <c r="Q17" s="39">
        <f t="shared" si="0"/>
        <v>50590</v>
      </c>
      <c r="R17" s="29"/>
    </row>
    <row r="18" spans="1:18" s="30" customFormat="1" ht="30" customHeight="1">
      <c r="A18" s="249" t="s">
        <v>1274</v>
      </c>
      <c r="B18" s="249"/>
      <c r="C18" s="249"/>
      <c r="D18" s="39">
        <v>0</v>
      </c>
      <c r="E18" s="39">
        <v>0</v>
      </c>
      <c r="F18" s="39">
        <v>0</v>
      </c>
      <c r="G18" s="39">
        <v>0</v>
      </c>
      <c r="H18" s="39">
        <v>0</v>
      </c>
      <c r="I18" s="39">
        <v>0</v>
      </c>
      <c r="J18" s="39">
        <v>0</v>
      </c>
      <c r="K18" s="41">
        <v>0</v>
      </c>
      <c r="L18" s="39">
        <v>0</v>
      </c>
      <c r="M18" s="41">
        <v>0</v>
      </c>
      <c r="N18" s="39">
        <v>0</v>
      </c>
      <c r="O18" s="39">
        <v>0</v>
      </c>
      <c r="P18" s="39">
        <v>0</v>
      </c>
      <c r="Q18" s="39">
        <f t="shared" si="0"/>
        <v>0</v>
      </c>
      <c r="R18" s="29"/>
    </row>
    <row r="19" spans="1:18" s="30" customFormat="1" ht="30" customHeight="1">
      <c r="A19" s="249" t="s">
        <v>1275</v>
      </c>
      <c r="B19" s="249"/>
      <c r="C19" s="249"/>
      <c r="D19" s="39">
        <v>0</v>
      </c>
      <c r="E19" s="39">
        <v>0</v>
      </c>
      <c r="F19" s="39">
        <v>0</v>
      </c>
      <c r="G19" s="39">
        <v>0</v>
      </c>
      <c r="H19" s="39">
        <v>0</v>
      </c>
      <c r="I19" s="39">
        <v>0</v>
      </c>
      <c r="J19" s="39">
        <v>0</v>
      </c>
      <c r="K19" s="41">
        <v>0</v>
      </c>
      <c r="L19" s="39">
        <v>0</v>
      </c>
      <c r="M19" s="41">
        <v>0</v>
      </c>
      <c r="N19" s="39">
        <v>0</v>
      </c>
      <c r="O19" s="39">
        <v>0</v>
      </c>
      <c r="P19" s="39">
        <v>0</v>
      </c>
      <c r="Q19" s="39">
        <f t="shared" si="0"/>
        <v>0</v>
      </c>
      <c r="R19" s="29"/>
    </row>
    <row r="20" spans="1:18" s="30" customFormat="1" ht="30" customHeight="1">
      <c r="A20" s="249" t="s">
        <v>1276</v>
      </c>
      <c r="B20" s="249"/>
      <c r="C20" s="249"/>
      <c r="D20" s="39">
        <v>877</v>
      </c>
      <c r="E20" s="39">
        <v>0</v>
      </c>
      <c r="F20" s="39">
        <v>0</v>
      </c>
      <c r="G20" s="39">
        <v>215791</v>
      </c>
      <c r="H20" s="39">
        <v>598084</v>
      </c>
      <c r="I20" s="39">
        <v>50146</v>
      </c>
      <c r="J20" s="39">
        <v>0</v>
      </c>
      <c r="K20" s="41">
        <v>113509</v>
      </c>
      <c r="L20" s="39">
        <v>98370</v>
      </c>
      <c r="M20" s="41">
        <v>0</v>
      </c>
      <c r="N20" s="39">
        <v>0</v>
      </c>
      <c r="O20" s="39">
        <v>0</v>
      </c>
      <c r="P20" s="39">
        <v>0</v>
      </c>
      <c r="Q20" s="39">
        <f t="shared" si="0"/>
        <v>1076777</v>
      </c>
      <c r="R20" s="29"/>
    </row>
    <row r="21" spans="1:18" s="30" customFormat="1" ht="30" customHeight="1">
      <c r="A21" s="249" t="s">
        <v>1277</v>
      </c>
      <c r="B21" s="249"/>
      <c r="C21" s="249"/>
      <c r="D21" s="39">
        <v>0</v>
      </c>
      <c r="E21" s="39">
        <v>0</v>
      </c>
      <c r="F21" s="39">
        <v>0</v>
      </c>
      <c r="G21" s="39">
        <v>0</v>
      </c>
      <c r="H21" s="39">
        <v>0</v>
      </c>
      <c r="I21" s="39">
        <v>0</v>
      </c>
      <c r="J21" s="39">
        <v>0</v>
      </c>
      <c r="K21" s="41">
        <v>0</v>
      </c>
      <c r="L21" s="39">
        <v>0</v>
      </c>
      <c r="M21" s="41">
        <v>0</v>
      </c>
      <c r="N21" s="39">
        <v>0</v>
      </c>
      <c r="O21" s="39">
        <v>0</v>
      </c>
      <c r="P21" s="39">
        <v>0</v>
      </c>
      <c r="Q21" s="39">
        <f t="shared" si="0"/>
        <v>0</v>
      </c>
      <c r="R21" s="29"/>
    </row>
    <row r="22" spans="1:18" s="30" customFormat="1" ht="30" customHeight="1">
      <c r="A22" s="249" t="s">
        <v>1278</v>
      </c>
      <c r="B22" s="249"/>
      <c r="C22" s="249"/>
      <c r="D22" s="39">
        <v>0</v>
      </c>
      <c r="E22" s="39">
        <v>0</v>
      </c>
      <c r="F22" s="39">
        <v>0</v>
      </c>
      <c r="G22" s="39">
        <v>0</v>
      </c>
      <c r="H22" s="39">
        <v>0</v>
      </c>
      <c r="I22" s="39">
        <v>0</v>
      </c>
      <c r="J22" s="39">
        <v>0</v>
      </c>
      <c r="K22" s="41">
        <v>0</v>
      </c>
      <c r="L22" s="39">
        <v>0</v>
      </c>
      <c r="M22" s="41">
        <v>0</v>
      </c>
      <c r="N22" s="39">
        <v>0</v>
      </c>
      <c r="O22" s="39">
        <v>0</v>
      </c>
      <c r="P22" s="39">
        <v>0</v>
      </c>
      <c r="Q22" s="39">
        <f t="shared" si="0"/>
        <v>0</v>
      </c>
      <c r="R22" s="29"/>
    </row>
    <row r="23" spans="1:18" s="30" customFormat="1" ht="30" customHeight="1">
      <c r="A23" s="249" t="s">
        <v>1279</v>
      </c>
      <c r="B23" s="249"/>
      <c r="C23" s="249"/>
      <c r="D23" s="39">
        <v>0</v>
      </c>
      <c r="E23" s="39">
        <v>0</v>
      </c>
      <c r="F23" s="39">
        <v>0</v>
      </c>
      <c r="G23" s="39">
        <v>53700</v>
      </c>
      <c r="H23" s="39">
        <v>0</v>
      </c>
      <c r="I23" s="39">
        <v>0</v>
      </c>
      <c r="J23" s="39">
        <v>0</v>
      </c>
      <c r="K23" s="41">
        <v>0</v>
      </c>
      <c r="L23" s="39">
        <v>0</v>
      </c>
      <c r="M23" s="41">
        <v>0</v>
      </c>
      <c r="N23" s="39">
        <v>0</v>
      </c>
      <c r="O23" s="39">
        <v>0</v>
      </c>
      <c r="P23" s="39">
        <v>0</v>
      </c>
      <c r="Q23" s="39">
        <f t="shared" si="0"/>
        <v>53700</v>
      </c>
      <c r="R23" s="29"/>
    </row>
    <row r="24" spans="1:18" s="30" customFormat="1" ht="30" customHeight="1">
      <c r="A24" s="249" t="s">
        <v>1280</v>
      </c>
      <c r="B24" s="249"/>
      <c r="C24" s="249"/>
      <c r="D24" s="39">
        <v>0</v>
      </c>
      <c r="E24" s="39">
        <v>0</v>
      </c>
      <c r="F24" s="39">
        <v>45126</v>
      </c>
      <c r="G24" s="39">
        <v>0</v>
      </c>
      <c r="H24" s="39">
        <v>0</v>
      </c>
      <c r="I24" s="39">
        <v>0</v>
      </c>
      <c r="J24" s="39">
        <v>0</v>
      </c>
      <c r="K24" s="41">
        <v>0</v>
      </c>
      <c r="L24" s="39">
        <v>0</v>
      </c>
      <c r="M24" s="41">
        <v>0</v>
      </c>
      <c r="N24" s="39">
        <v>0</v>
      </c>
      <c r="O24" s="39">
        <v>0</v>
      </c>
      <c r="P24" s="39">
        <v>0</v>
      </c>
      <c r="Q24" s="39">
        <f t="shared" si="0"/>
        <v>45126</v>
      </c>
      <c r="R24" s="29"/>
    </row>
    <row r="25" spans="1:18" s="30" customFormat="1" ht="30" customHeight="1">
      <c r="A25" s="249" t="s">
        <v>1281</v>
      </c>
      <c r="B25" s="249"/>
      <c r="C25" s="249"/>
      <c r="D25" s="39">
        <v>0</v>
      </c>
      <c r="E25" s="39">
        <v>0</v>
      </c>
      <c r="F25" s="39">
        <v>0</v>
      </c>
      <c r="G25" s="39">
        <v>0</v>
      </c>
      <c r="H25" s="39">
        <v>0</v>
      </c>
      <c r="I25" s="39">
        <v>0</v>
      </c>
      <c r="J25" s="39">
        <v>0</v>
      </c>
      <c r="K25" s="41">
        <v>0</v>
      </c>
      <c r="L25" s="39">
        <v>0</v>
      </c>
      <c r="M25" s="41">
        <v>0</v>
      </c>
      <c r="N25" s="39">
        <v>0</v>
      </c>
      <c r="O25" s="39">
        <v>0</v>
      </c>
      <c r="P25" s="39">
        <v>0</v>
      </c>
      <c r="Q25" s="39">
        <f t="shared" si="0"/>
        <v>0</v>
      </c>
      <c r="R25" s="29"/>
    </row>
    <row r="26" spans="1:18" s="30" customFormat="1" ht="30" customHeight="1">
      <c r="A26" s="249" t="s">
        <v>1282</v>
      </c>
      <c r="B26" s="249"/>
      <c r="C26" s="249"/>
      <c r="D26" s="39">
        <v>0</v>
      </c>
      <c r="E26" s="39">
        <v>0</v>
      </c>
      <c r="F26" s="39">
        <v>718312</v>
      </c>
      <c r="G26" s="39">
        <v>2106656</v>
      </c>
      <c r="H26" s="39">
        <v>0</v>
      </c>
      <c r="I26" s="39">
        <v>1058324</v>
      </c>
      <c r="J26" s="39">
        <v>0</v>
      </c>
      <c r="K26" s="41">
        <v>0</v>
      </c>
      <c r="L26" s="39">
        <v>932353</v>
      </c>
      <c r="M26" s="41">
        <v>0</v>
      </c>
      <c r="N26" s="39">
        <v>0</v>
      </c>
      <c r="O26" s="39">
        <v>0</v>
      </c>
      <c r="P26" s="39">
        <v>3314807</v>
      </c>
      <c r="Q26" s="39">
        <f t="shared" si="0"/>
        <v>8130452</v>
      </c>
      <c r="R26" s="29"/>
    </row>
    <row r="27" spans="1:18" s="30" customFormat="1" ht="30" customHeight="1">
      <c r="A27" s="249" t="s">
        <v>1283</v>
      </c>
      <c r="B27" s="249"/>
      <c r="C27" s="249"/>
      <c r="D27" s="39">
        <v>641091</v>
      </c>
      <c r="E27" s="39">
        <v>59038</v>
      </c>
      <c r="F27" s="39">
        <v>1679709</v>
      </c>
      <c r="G27" s="39">
        <v>561176</v>
      </c>
      <c r="H27" s="39">
        <v>69750</v>
      </c>
      <c r="I27" s="39">
        <v>3336483</v>
      </c>
      <c r="J27" s="39">
        <v>0</v>
      </c>
      <c r="K27" s="41">
        <v>272031</v>
      </c>
      <c r="L27" s="39">
        <v>4677663</v>
      </c>
      <c r="M27" s="41">
        <v>4168</v>
      </c>
      <c r="N27" s="39">
        <v>1346997</v>
      </c>
      <c r="O27" s="39">
        <v>0</v>
      </c>
      <c r="P27" s="39">
        <v>592030</v>
      </c>
      <c r="Q27" s="39">
        <f t="shared" si="0"/>
        <v>13240136</v>
      </c>
      <c r="R27" s="29"/>
    </row>
    <row r="28" spans="1:18" s="30" customFormat="1" ht="30" customHeight="1">
      <c r="A28" s="249" t="s">
        <v>1284</v>
      </c>
      <c r="B28" s="249"/>
      <c r="C28" s="249"/>
      <c r="D28" s="39">
        <v>0</v>
      </c>
      <c r="E28" s="39">
        <v>0</v>
      </c>
      <c r="F28" s="39">
        <v>8042</v>
      </c>
      <c r="G28" s="39">
        <v>11152</v>
      </c>
      <c r="H28" s="39">
        <v>0</v>
      </c>
      <c r="I28" s="39">
        <v>0</v>
      </c>
      <c r="J28" s="39">
        <v>0</v>
      </c>
      <c r="K28" s="41">
        <v>0</v>
      </c>
      <c r="L28" s="39">
        <v>0</v>
      </c>
      <c r="M28" s="41">
        <v>0</v>
      </c>
      <c r="N28" s="39">
        <v>116567</v>
      </c>
      <c r="O28" s="39">
        <v>0</v>
      </c>
      <c r="P28" s="39">
        <v>192345</v>
      </c>
      <c r="Q28" s="39">
        <f t="shared" si="0"/>
        <v>328106</v>
      </c>
      <c r="R28" s="29"/>
    </row>
    <row r="29" spans="1:18" s="30" customFormat="1" ht="30" customHeight="1">
      <c r="A29" s="249" t="s">
        <v>1285</v>
      </c>
      <c r="B29" s="249"/>
      <c r="C29" s="249"/>
      <c r="D29" s="39">
        <v>2907201</v>
      </c>
      <c r="E29" s="39">
        <v>539684</v>
      </c>
      <c r="F29" s="39">
        <v>5485152</v>
      </c>
      <c r="G29" s="39">
        <v>5773168</v>
      </c>
      <c r="H29" s="39">
        <v>227239</v>
      </c>
      <c r="I29" s="39">
        <v>20431974</v>
      </c>
      <c r="J29" s="39">
        <v>0</v>
      </c>
      <c r="K29" s="41">
        <v>2963723</v>
      </c>
      <c r="L29" s="39">
        <v>14987258</v>
      </c>
      <c r="M29" s="41">
        <v>1483011</v>
      </c>
      <c r="N29" s="39">
        <v>5480892</v>
      </c>
      <c r="O29" s="39">
        <v>13593</v>
      </c>
      <c r="P29" s="39">
        <v>3866321</v>
      </c>
      <c r="Q29" s="39">
        <f t="shared" si="0"/>
        <v>64159216</v>
      </c>
      <c r="R29" s="29"/>
    </row>
    <row r="30" spans="1:18" s="30" customFormat="1" ht="30" customHeight="1">
      <c r="A30" s="249" t="s">
        <v>1286</v>
      </c>
      <c r="B30" s="249"/>
      <c r="C30" s="249"/>
      <c r="D30" s="39">
        <v>0</v>
      </c>
      <c r="E30" s="39">
        <v>0</v>
      </c>
      <c r="F30" s="39">
        <v>0</v>
      </c>
      <c r="G30" s="39">
        <v>0</v>
      </c>
      <c r="H30" s="39">
        <v>0</v>
      </c>
      <c r="I30" s="39">
        <v>0</v>
      </c>
      <c r="J30" s="39">
        <v>0</v>
      </c>
      <c r="K30" s="41">
        <v>0</v>
      </c>
      <c r="L30" s="39">
        <v>0</v>
      </c>
      <c r="M30" s="41">
        <v>0</v>
      </c>
      <c r="N30" s="39">
        <v>0</v>
      </c>
      <c r="O30" s="39">
        <v>0</v>
      </c>
      <c r="P30" s="39">
        <v>0</v>
      </c>
      <c r="Q30" s="39">
        <f t="shared" si="0"/>
        <v>0</v>
      </c>
      <c r="R30" s="29"/>
    </row>
    <row r="31" spans="1:18" s="30" customFormat="1" ht="30" customHeight="1">
      <c r="A31" s="249" t="s">
        <v>1287</v>
      </c>
      <c r="B31" s="249"/>
      <c r="C31" s="249"/>
      <c r="D31" s="39">
        <v>0</v>
      </c>
      <c r="E31" s="39">
        <v>0</v>
      </c>
      <c r="F31" s="39">
        <v>0</v>
      </c>
      <c r="G31" s="39">
        <v>0</v>
      </c>
      <c r="H31" s="39">
        <v>0</v>
      </c>
      <c r="I31" s="39">
        <v>0</v>
      </c>
      <c r="J31" s="39">
        <v>0</v>
      </c>
      <c r="K31" s="41">
        <v>0</v>
      </c>
      <c r="L31" s="39">
        <v>0</v>
      </c>
      <c r="M31" s="41">
        <v>0</v>
      </c>
      <c r="N31" s="39">
        <v>0</v>
      </c>
      <c r="O31" s="39">
        <v>0</v>
      </c>
      <c r="P31" s="39">
        <v>0</v>
      </c>
      <c r="Q31" s="39">
        <f t="shared" si="0"/>
        <v>0</v>
      </c>
      <c r="R31" s="29"/>
    </row>
    <row r="32" spans="1:18" s="30" customFormat="1" ht="30" customHeight="1">
      <c r="A32" s="249" t="s">
        <v>1288</v>
      </c>
      <c r="B32" s="249"/>
      <c r="C32" s="249"/>
      <c r="D32" s="39">
        <v>0</v>
      </c>
      <c r="E32" s="39">
        <v>0</v>
      </c>
      <c r="F32" s="39">
        <v>0</v>
      </c>
      <c r="G32" s="39">
        <v>0</v>
      </c>
      <c r="H32" s="39">
        <v>0</v>
      </c>
      <c r="I32" s="39">
        <v>0</v>
      </c>
      <c r="J32" s="39">
        <v>0</v>
      </c>
      <c r="K32" s="41">
        <v>0</v>
      </c>
      <c r="L32" s="39">
        <v>0</v>
      </c>
      <c r="M32" s="41">
        <v>0</v>
      </c>
      <c r="N32" s="39">
        <v>0</v>
      </c>
      <c r="O32" s="39">
        <v>0</v>
      </c>
      <c r="P32" s="39">
        <v>0</v>
      </c>
      <c r="Q32" s="39">
        <f t="shared" si="0"/>
        <v>0</v>
      </c>
      <c r="R32" s="29"/>
    </row>
    <row r="33" spans="1:18" s="30" customFormat="1" ht="30" customHeight="1">
      <c r="A33" s="249" t="s">
        <v>1289</v>
      </c>
      <c r="B33" s="249"/>
      <c r="C33" s="249"/>
      <c r="D33" s="39">
        <v>0</v>
      </c>
      <c r="E33" s="39">
        <v>0</v>
      </c>
      <c r="F33" s="39">
        <v>0</v>
      </c>
      <c r="G33" s="39">
        <v>0</v>
      </c>
      <c r="H33" s="39">
        <v>0</v>
      </c>
      <c r="I33" s="39">
        <v>0</v>
      </c>
      <c r="J33" s="39">
        <v>0</v>
      </c>
      <c r="K33" s="41">
        <v>0</v>
      </c>
      <c r="L33" s="39">
        <v>0</v>
      </c>
      <c r="M33" s="41">
        <v>0</v>
      </c>
      <c r="N33" s="39">
        <v>0</v>
      </c>
      <c r="O33" s="39">
        <v>0</v>
      </c>
      <c r="P33" s="39">
        <v>0</v>
      </c>
      <c r="Q33" s="39">
        <f t="shared" si="0"/>
        <v>0</v>
      </c>
      <c r="R33" s="29"/>
    </row>
    <row r="34" spans="1:18" s="30" customFormat="1" ht="30" customHeight="1">
      <c r="A34" s="249" t="s">
        <v>1290</v>
      </c>
      <c r="B34" s="249"/>
      <c r="C34" s="249"/>
      <c r="D34" s="39">
        <v>0</v>
      </c>
      <c r="E34" s="39">
        <v>0</v>
      </c>
      <c r="F34" s="39">
        <v>0</v>
      </c>
      <c r="G34" s="39">
        <v>0</v>
      </c>
      <c r="H34" s="39">
        <v>0</v>
      </c>
      <c r="I34" s="39">
        <v>0</v>
      </c>
      <c r="J34" s="39">
        <v>0</v>
      </c>
      <c r="K34" s="41">
        <v>0</v>
      </c>
      <c r="L34" s="39">
        <v>0</v>
      </c>
      <c r="M34" s="41">
        <v>0</v>
      </c>
      <c r="N34" s="39">
        <v>0</v>
      </c>
      <c r="O34" s="39">
        <v>0</v>
      </c>
      <c r="P34" s="39">
        <v>0</v>
      </c>
      <c r="Q34" s="39">
        <f t="shared" si="0"/>
        <v>0</v>
      </c>
      <c r="R34" s="29"/>
    </row>
    <row r="35" spans="1:18" s="30" customFormat="1" ht="30" customHeight="1">
      <c r="A35" s="249" t="s">
        <v>1291</v>
      </c>
      <c r="B35" s="249"/>
      <c r="C35" s="249"/>
      <c r="D35" s="39">
        <v>0</v>
      </c>
      <c r="E35" s="39">
        <v>0</v>
      </c>
      <c r="F35" s="39">
        <v>0</v>
      </c>
      <c r="G35" s="39">
        <v>0</v>
      </c>
      <c r="H35" s="39">
        <v>0</v>
      </c>
      <c r="I35" s="39">
        <v>0</v>
      </c>
      <c r="J35" s="39">
        <v>0</v>
      </c>
      <c r="K35" s="41">
        <v>0</v>
      </c>
      <c r="L35" s="39">
        <v>0</v>
      </c>
      <c r="M35" s="41">
        <v>0</v>
      </c>
      <c r="N35" s="39">
        <v>0</v>
      </c>
      <c r="O35" s="39">
        <v>0</v>
      </c>
      <c r="P35" s="39">
        <v>0</v>
      </c>
      <c r="Q35" s="39">
        <f t="shared" si="0"/>
        <v>0</v>
      </c>
      <c r="R35" s="29"/>
    </row>
    <row r="36" spans="1:18" s="30" customFormat="1" ht="30" customHeight="1">
      <c r="A36" s="249" t="s">
        <v>1292</v>
      </c>
      <c r="B36" s="249"/>
      <c r="C36" s="249"/>
      <c r="D36" s="39">
        <v>0</v>
      </c>
      <c r="E36" s="39">
        <v>0</v>
      </c>
      <c r="F36" s="44">
        <v>0</v>
      </c>
      <c r="G36" s="39">
        <v>0</v>
      </c>
      <c r="H36" s="39">
        <v>0</v>
      </c>
      <c r="I36" s="39">
        <v>0</v>
      </c>
      <c r="J36" s="39">
        <v>0</v>
      </c>
      <c r="K36" s="41">
        <v>0</v>
      </c>
      <c r="L36" s="41">
        <v>0</v>
      </c>
      <c r="M36" s="41">
        <v>0</v>
      </c>
      <c r="N36" s="41">
        <v>0</v>
      </c>
      <c r="O36" s="41">
        <v>0</v>
      </c>
      <c r="P36" s="39">
        <v>0</v>
      </c>
      <c r="Q36" s="39">
        <f t="shared" si="0"/>
        <v>0</v>
      </c>
      <c r="R36" s="29"/>
    </row>
    <row r="37" spans="1:18" s="30" customFormat="1" ht="30" customHeight="1">
      <c r="A37" s="249" t="s">
        <v>1293</v>
      </c>
      <c r="B37" s="249"/>
      <c r="C37" s="249"/>
      <c r="D37" s="39">
        <v>0</v>
      </c>
      <c r="E37" s="39">
        <v>0</v>
      </c>
      <c r="F37" s="44">
        <v>0</v>
      </c>
      <c r="G37" s="39">
        <v>0</v>
      </c>
      <c r="H37" s="39">
        <v>0</v>
      </c>
      <c r="I37" s="39">
        <v>0</v>
      </c>
      <c r="J37" s="39">
        <v>0</v>
      </c>
      <c r="K37" s="41">
        <v>0</v>
      </c>
      <c r="L37" s="41">
        <v>0</v>
      </c>
      <c r="M37" s="41">
        <v>0</v>
      </c>
      <c r="N37" s="41">
        <v>0</v>
      </c>
      <c r="O37" s="41">
        <v>0</v>
      </c>
      <c r="P37" s="39">
        <v>0</v>
      </c>
      <c r="Q37" s="39">
        <f t="shared" si="0"/>
        <v>0</v>
      </c>
      <c r="R37" s="29"/>
    </row>
    <row r="38" spans="1:18" s="30" customFormat="1" ht="30" customHeight="1">
      <c r="A38" s="249" t="s">
        <v>1294</v>
      </c>
      <c r="B38" s="249"/>
      <c r="C38" s="249"/>
      <c r="D38" s="39">
        <v>0</v>
      </c>
      <c r="E38" s="39">
        <v>0</v>
      </c>
      <c r="F38" s="44">
        <v>0</v>
      </c>
      <c r="G38" s="39">
        <v>0</v>
      </c>
      <c r="H38" s="39">
        <v>0</v>
      </c>
      <c r="I38" s="39">
        <v>0</v>
      </c>
      <c r="J38" s="39">
        <v>0</v>
      </c>
      <c r="K38" s="41">
        <v>97036</v>
      </c>
      <c r="L38" s="41">
        <v>0</v>
      </c>
      <c r="M38" s="41">
        <v>16557</v>
      </c>
      <c r="N38" s="41">
        <v>0</v>
      </c>
      <c r="O38" s="41">
        <v>0</v>
      </c>
      <c r="P38" s="39">
        <v>72000</v>
      </c>
      <c r="Q38" s="39">
        <f t="shared" si="0"/>
        <v>185593</v>
      </c>
      <c r="R38" s="29"/>
    </row>
    <row r="39" spans="1:17" s="30" customFormat="1" ht="30" customHeight="1">
      <c r="A39" s="249" t="s">
        <v>1295</v>
      </c>
      <c r="B39" s="249"/>
      <c r="C39" s="249"/>
      <c r="D39" s="44">
        <v>0</v>
      </c>
      <c r="E39" s="44">
        <v>0</v>
      </c>
      <c r="F39" s="44">
        <v>0</v>
      </c>
      <c r="G39" s="44">
        <v>0</v>
      </c>
      <c r="H39" s="44">
        <v>0</v>
      </c>
      <c r="I39" s="44">
        <v>0</v>
      </c>
      <c r="J39" s="44">
        <v>0</v>
      </c>
      <c r="K39" s="41">
        <v>0</v>
      </c>
      <c r="L39" s="41">
        <v>0</v>
      </c>
      <c r="M39" s="41">
        <v>0</v>
      </c>
      <c r="N39" s="41">
        <v>0</v>
      </c>
      <c r="O39" s="41">
        <v>0</v>
      </c>
      <c r="P39" s="41">
        <v>0</v>
      </c>
      <c r="Q39" s="39">
        <f t="shared" si="0"/>
        <v>0</v>
      </c>
    </row>
    <row r="40" spans="1:17" s="30" customFormat="1" ht="30" customHeight="1">
      <c r="A40" s="249" t="s">
        <v>1296</v>
      </c>
      <c r="B40" s="249"/>
      <c r="C40" s="249"/>
      <c r="D40" s="44">
        <v>0</v>
      </c>
      <c r="E40" s="44">
        <v>0</v>
      </c>
      <c r="F40" s="44">
        <v>0</v>
      </c>
      <c r="G40" s="44">
        <v>0</v>
      </c>
      <c r="H40" s="44">
        <v>0</v>
      </c>
      <c r="I40" s="44">
        <v>0</v>
      </c>
      <c r="J40" s="44">
        <v>0</v>
      </c>
      <c r="K40" s="41">
        <v>0</v>
      </c>
      <c r="L40" s="41">
        <v>0</v>
      </c>
      <c r="M40" s="41">
        <v>0</v>
      </c>
      <c r="N40" s="41">
        <v>0</v>
      </c>
      <c r="O40" s="41">
        <v>0</v>
      </c>
      <c r="P40" s="41">
        <v>0</v>
      </c>
      <c r="Q40" s="39">
        <f t="shared" si="0"/>
        <v>0</v>
      </c>
    </row>
    <row r="41" spans="1:17" s="30" customFormat="1" ht="30" customHeight="1">
      <c r="A41" s="249" t="s">
        <v>1297</v>
      </c>
      <c r="B41" s="249"/>
      <c r="C41" s="249"/>
      <c r="D41" s="44">
        <v>0</v>
      </c>
      <c r="E41" s="44">
        <v>0</v>
      </c>
      <c r="F41" s="44">
        <v>0</v>
      </c>
      <c r="G41" s="44">
        <v>0</v>
      </c>
      <c r="H41" s="44">
        <v>0</v>
      </c>
      <c r="I41" s="44">
        <v>0</v>
      </c>
      <c r="J41" s="44">
        <v>0</v>
      </c>
      <c r="K41" s="41">
        <v>0</v>
      </c>
      <c r="L41" s="41">
        <v>0</v>
      </c>
      <c r="M41" s="41">
        <v>0</v>
      </c>
      <c r="N41" s="41">
        <v>0</v>
      </c>
      <c r="O41" s="41">
        <v>0</v>
      </c>
      <c r="P41" s="41">
        <v>0</v>
      </c>
      <c r="Q41" s="39">
        <f t="shared" si="0"/>
        <v>0</v>
      </c>
    </row>
    <row r="42" spans="1:17" s="30" customFormat="1" ht="24.75" customHeight="1">
      <c r="A42" s="40"/>
      <c r="B42" s="248" t="s">
        <v>190</v>
      </c>
      <c r="C42" s="249"/>
      <c r="D42" s="39">
        <v>-5441121</v>
      </c>
      <c r="E42" s="39">
        <v>-598722</v>
      </c>
      <c r="F42" s="39">
        <v>-7936341</v>
      </c>
      <c r="G42" s="39">
        <v>-8866014</v>
      </c>
      <c r="H42" s="39">
        <v>-895073</v>
      </c>
      <c r="I42" s="39">
        <v>-25610049</v>
      </c>
      <c r="J42" s="39">
        <v>0</v>
      </c>
      <c r="K42" s="39">
        <v>-3446625</v>
      </c>
      <c r="L42" s="39">
        <v>-20857979</v>
      </c>
      <c r="M42" s="39">
        <v>-1503736</v>
      </c>
      <c r="N42" s="39">
        <v>-6963284</v>
      </c>
      <c r="O42" s="39">
        <v>-13593</v>
      </c>
      <c r="P42" s="39">
        <v>-9428088</v>
      </c>
      <c r="Q42" s="39">
        <f t="shared" si="0"/>
        <v>-91560625</v>
      </c>
    </row>
    <row r="43" spans="4:17" s="22" customFormat="1" ht="4.5" customHeight="1">
      <c r="D43" s="32"/>
      <c r="E43" s="32"/>
      <c r="F43" s="32"/>
      <c r="G43" s="32"/>
      <c r="H43" s="32"/>
      <c r="I43" s="32"/>
      <c r="J43" s="32"/>
      <c r="K43" s="32"/>
      <c r="L43" s="32"/>
      <c r="M43" s="32"/>
      <c r="N43" s="32"/>
      <c r="O43" s="32"/>
      <c r="P43" s="32"/>
      <c r="Q43" s="32"/>
    </row>
    <row r="45" ht="15">
      <c r="A45" s="65"/>
    </row>
    <row r="46" spans="3:17" s="6" customFormat="1" ht="11.25">
      <c r="C46" s="46" t="s">
        <v>247</v>
      </c>
      <c r="D46" s="47">
        <f>SUM(D12:D41)</f>
        <v>5441121</v>
      </c>
      <c r="E46" s="47">
        <f aca="true" t="shared" si="1" ref="E46:Q46">SUM(E12:E41)</f>
        <v>598722</v>
      </c>
      <c r="F46" s="47">
        <f>SUM(F12:F41)</f>
        <v>7936341</v>
      </c>
      <c r="G46" s="47">
        <f>SUM(G12:G41)</f>
        <v>8866014</v>
      </c>
      <c r="H46" s="47">
        <f t="shared" si="1"/>
        <v>895073</v>
      </c>
      <c r="I46" s="47">
        <f t="shared" si="1"/>
        <v>25610049</v>
      </c>
      <c r="J46" s="47">
        <f t="shared" si="1"/>
        <v>0</v>
      </c>
      <c r="K46" s="47">
        <f t="shared" si="1"/>
        <v>3446625</v>
      </c>
      <c r="L46" s="47">
        <f t="shared" si="1"/>
        <v>20857979</v>
      </c>
      <c r="M46" s="47">
        <f t="shared" si="1"/>
        <v>1503736</v>
      </c>
      <c r="N46" s="47">
        <f>SUM(N12:N41)</f>
        <v>6963284</v>
      </c>
      <c r="O46" s="47">
        <f t="shared" si="1"/>
        <v>13593</v>
      </c>
      <c r="P46" s="47">
        <f t="shared" si="1"/>
        <v>9428088</v>
      </c>
      <c r="Q46" s="47">
        <f t="shared" si="1"/>
        <v>91560625</v>
      </c>
    </row>
    <row r="47" spans="3:17" s="6" customFormat="1" ht="11.25">
      <c r="C47" s="46" t="s">
        <v>234</v>
      </c>
      <c r="D47" s="47">
        <f>D42</f>
        <v>-5441121</v>
      </c>
      <c r="E47" s="47">
        <f aca="true" t="shared" si="2" ref="E47:Q47">E42</f>
        <v>-598722</v>
      </c>
      <c r="F47" s="47">
        <f t="shared" si="2"/>
        <v>-7936341</v>
      </c>
      <c r="G47" s="47">
        <f t="shared" si="2"/>
        <v>-8866014</v>
      </c>
      <c r="H47" s="47">
        <f t="shared" si="2"/>
        <v>-895073</v>
      </c>
      <c r="I47" s="47">
        <f t="shared" si="2"/>
        <v>-25610049</v>
      </c>
      <c r="J47" s="47">
        <f t="shared" si="2"/>
        <v>0</v>
      </c>
      <c r="K47" s="47">
        <f t="shared" si="2"/>
        <v>-3446625</v>
      </c>
      <c r="L47" s="47">
        <f t="shared" si="2"/>
        <v>-20857979</v>
      </c>
      <c r="M47" s="47">
        <f t="shared" si="2"/>
        <v>-1503736</v>
      </c>
      <c r="N47" s="47">
        <f t="shared" si="2"/>
        <v>-6963284</v>
      </c>
      <c r="O47" s="47">
        <f>O42</f>
        <v>-13593</v>
      </c>
      <c r="P47" s="47">
        <f t="shared" si="2"/>
        <v>-9428088</v>
      </c>
      <c r="Q47" s="47">
        <f t="shared" si="2"/>
        <v>-91560625</v>
      </c>
    </row>
    <row r="48" spans="3:17" s="6" customFormat="1" ht="11.25">
      <c r="C48" s="46" t="s">
        <v>248</v>
      </c>
      <c r="D48" s="47">
        <f>D46+D47</f>
        <v>0</v>
      </c>
      <c r="E48" s="47">
        <f aca="true" t="shared" si="3" ref="E48:Q48">E46+E47</f>
        <v>0</v>
      </c>
      <c r="F48" s="47">
        <f t="shared" si="3"/>
        <v>0</v>
      </c>
      <c r="G48" s="47">
        <f t="shared" si="3"/>
        <v>0</v>
      </c>
      <c r="H48" s="47">
        <f t="shared" si="3"/>
        <v>0</v>
      </c>
      <c r="I48" s="47">
        <f t="shared" si="3"/>
        <v>0</v>
      </c>
      <c r="J48" s="47">
        <f t="shared" si="3"/>
        <v>0</v>
      </c>
      <c r="K48" s="47">
        <f t="shared" si="3"/>
        <v>0</v>
      </c>
      <c r="L48" s="47">
        <f t="shared" si="3"/>
        <v>0</v>
      </c>
      <c r="M48" s="47">
        <f t="shared" si="3"/>
        <v>0</v>
      </c>
      <c r="N48" s="47">
        <f t="shared" si="3"/>
        <v>0</v>
      </c>
      <c r="O48" s="47">
        <f t="shared" si="3"/>
        <v>0</v>
      </c>
      <c r="P48" s="47">
        <f t="shared" si="3"/>
        <v>0</v>
      </c>
      <c r="Q48" s="47">
        <f t="shared" si="3"/>
        <v>0</v>
      </c>
    </row>
    <row r="49" spans="4:17" s="6" customFormat="1" ht="11.25">
      <c r="D49" s="5"/>
      <c r="E49" s="5"/>
      <c r="F49" s="5"/>
      <c r="G49" s="5"/>
      <c r="H49" s="5"/>
      <c r="I49" s="5"/>
      <c r="J49" s="5"/>
      <c r="K49" s="5"/>
      <c r="L49" s="5"/>
      <c r="M49" s="5"/>
      <c r="N49" s="5"/>
      <c r="O49" s="5"/>
      <c r="P49" s="48" t="s">
        <v>236</v>
      </c>
      <c r="Q49" s="49">
        <v>91560625</v>
      </c>
    </row>
    <row r="50" spans="4:17" s="6" customFormat="1" ht="11.25">
      <c r="D50" s="5"/>
      <c r="E50" s="5"/>
      <c r="F50" s="5"/>
      <c r="G50" s="5"/>
      <c r="H50" s="5"/>
      <c r="I50" s="5"/>
      <c r="J50" s="5"/>
      <c r="K50" s="5"/>
      <c r="L50" s="5"/>
      <c r="M50" s="5"/>
      <c r="N50" s="5"/>
      <c r="O50" s="5"/>
      <c r="P50" s="5"/>
      <c r="Q50" s="49">
        <f>Q49+Q47</f>
        <v>0</v>
      </c>
    </row>
  </sheetData>
  <mergeCells count="33">
    <mergeCell ref="A8:C8"/>
    <mergeCell ref="A10:C10"/>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B42:C42"/>
    <mergeCell ref="A38:C38"/>
    <mergeCell ref="A39:C39"/>
    <mergeCell ref="A40:C40"/>
    <mergeCell ref="A41:C41"/>
  </mergeCells>
  <printOptions/>
  <pageMargins left="0.25" right="0.25" top="0.75" bottom="0.5" header="0.5" footer="0.17"/>
  <pageSetup firstPageNumber="1" useFirstPageNumber="1" fitToHeight="0" fitToWidth="1" horizontalDpi="300" verticalDpi="300" orientation="landscape" paperSize="5" scale="65" r:id="rId1"/>
  <headerFooter alignWithMargins="0">
    <oddFooter>&amp;L&amp;8 06/12/02&amp;R&amp;8Attachment 5, Page &amp;P of 2</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R36"/>
  <sheetViews>
    <sheetView workbookViewId="0" topLeftCell="A2">
      <selection activeCell="A2" sqref="A2"/>
    </sheetView>
  </sheetViews>
  <sheetFormatPr defaultColWidth="9.33203125" defaultRowHeight="12.75"/>
  <cols>
    <col min="1" max="1" width="6.5" style="3" customWidth="1"/>
    <col min="2" max="2" width="7.66015625" style="3" customWidth="1"/>
    <col min="3" max="3" width="59.33203125" style="3" customWidth="1"/>
    <col min="4" max="4" width="14.16015625" style="2" bestFit="1" customWidth="1"/>
    <col min="5" max="6" width="17.16015625" style="2" bestFit="1" customWidth="1"/>
    <col min="7" max="7" width="16" style="2" bestFit="1" customWidth="1"/>
    <col min="8" max="8" width="13.16015625" style="2" customWidth="1"/>
    <col min="9" max="9" width="16" style="2" bestFit="1" customWidth="1"/>
    <col min="10" max="10" width="17.16015625" style="2" bestFit="1" customWidth="1"/>
    <col min="11" max="12" width="16" style="2" bestFit="1" customWidth="1"/>
    <col min="13" max="13" width="13" style="2" bestFit="1" customWidth="1"/>
    <col min="14" max="14" width="14.16015625" style="2" bestFit="1" customWidth="1"/>
    <col min="15" max="15" width="12.66015625" style="2" bestFit="1" customWidth="1"/>
    <col min="16" max="16" width="13.16015625" style="2" customWidth="1"/>
    <col min="17" max="17" width="17.16015625" style="2" bestFit="1" customWidth="1"/>
    <col min="18" max="18" width="9.5" style="3" bestFit="1" customWidth="1"/>
    <col min="19" max="16384" width="9.33203125" style="3" customWidth="1"/>
  </cols>
  <sheetData>
    <row r="1" spans="1:3" ht="15" hidden="1">
      <c r="A1" s="1" t="s">
        <v>251</v>
      </c>
      <c r="B1" s="1"/>
      <c r="C1" s="1"/>
    </row>
    <row r="2" spans="1:3" ht="15">
      <c r="A2" s="1" t="s">
        <v>1315</v>
      </c>
      <c r="B2" s="1"/>
      <c r="C2" s="1"/>
    </row>
    <row r="3" spans="1:17" s="6" customFormat="1" ht="11.25">
      <c r="A3" s="4" t="s">
        <v>1298</v>
      </c>
      <c r="B3" s="4"/>
      <c r="C3" s="4"/>
      <c r="D3" s="5"/>
      <c r="E3" s="5"/>
      <c r="F3" s="5"/>
      <c r="G3" s="5"/>
      <c r="H3" s="5"/>
      <c r="I3" s="5"/>
      <c r="J3" s="5"/>
      <c r="K3" s="5"/>
      <c r="L3" s="5"/>
      <c r="M3" s="5"/>
      <c r="N3" s="5"/>
      <c r="O3" s="5"/>
      <c r="P3" s="5"/>
      <c r="Q3" s="5"/>
    </row>
    <row r="4" spans="1:3" ht="4.5" customHeight="1">
      <c r="A4" s="1"/>
      <c r="B4" s="1"/>
      <c r="C4" s="1"/>
    </row>
    <row r="5" spans="1:3" ht="15" hidden="1">
      <c r="A5" s="1" t="s">
        <v>1299</v>
      </c>
      <c r="B5" s="1"/>
      <c r="C5" s="1"/>
    </row>
    <row r="6" spans="1:17" s="7" customFormat="1" ht="13.5">
      <c r="A6" s="7" t="s">
        <v>254</v>
      </c>
      <c r="D6" s="8"/>
      <c r="E6" s="8"/>
      <c r="F6" s="8"/>
      <c r="G6" s="8"/>
      <c r="H6" s="8"/>
      <c r="I6" s="8"/>
      <c r="J6" s="8"/>
      <c r="K6" s="8"/>
      <c r="L6" s="8"/>
      <c r="M6" s="8"/>
      <c r="N6" s="8"/>
      <c r="O6" s="8"/>
      <c r="P6" s="8"/>
      <c r="Q6" s="8"/>
    </row>
    <row r="8" spans="1:17" s="12" customFormat="1" ht="34.5" customHeight="1">
      <c r="A8" s="245" t="s">
        <v>173</v>
      </c>
      <c r="B8" s="246"/>
      <c r="C8" s="246"/>
      <c r="D8" s="10" t="s">
        <v>174</v>
      </c>
      <c r="E8" s="10" t="s">
        <v>175</v>
      </c>
      <c r="F8" s="10" t="s">
        <v>176</v>
      </c>
      <c r="G8" s="10" t="s">
        <v>177</v>
      </c>
      <c r="H8" s="10" t="s">
        <v>178</v>
      </c>
      <c r="I8" s="10" t="s">
        <v>179</v>
      </c>
      <c r="J8" s="10" t="s">
        <v>191</v>
      </c>
      <c r="K8" s="10" t="s">
        <v>181</v>
      </c>
      <c r="L8" s="10" t="s">
        <v>182</v>
      </c>
      <c r="M8" s="10" t="s">
        <v>183</v>
      </c>
      <c r="N8" s="10" t="s">
        <v>184</v>
      </c>
      <c r="O8" s="10" t="s">
        <v>198</v>
      </c>
      <c r="P8" s="10" t="s">
        <v>185</v>
      </c>
      <c r="Q8" s="11" t="s">
        <v>186</v>
      </c>
    </row>
    <row r="9" spans="1:17" ht="4.5" customHeight="1">
      <c r="A9" s="13"/>
      <c r="B9" s="14"/>
      <c r="C9" s="15"/>
      <c r="D9" s="16"/>
      <c r="E9" s="16"/>
      <c r="F9" s="16"/>
      <c r="G9" s="16"/>
      <c r="H9" s="16"/>
      <c r="I9" s="16"/>
      <c r="J9" s="16"/>
      <c r="K9" s="16"/>
      <c r="L9" s="16"/>
      <c r="M9" s="16"/>
      <c r="N9" s="16"/>
      <c r="O9" s="16"/>
      <c r="P9" s="16"/>
      <c r="Q9" s="61"/>
    </row>
    <row r="10" spans="1:17" ht="15">
      <c r="A10" s="17" t="s">
        <v>1300</v>
      </c>
      <c r="B10" s="18"/>
      <c r="C10" s="19"/>
      <c r="D10" s="20"/>
      <c r="E10" s="20"/>
      <c r="F10" s="20"/>
      <c r="G10" s="20"/>
      <c r="H10" s="20"/>
      <c r="I10" s="20"/>
      <c r="J10" s="20"/>
      <c r="K10" s="20"/>
      <c r="L10" s="20"/>
      <c r="M10" s="20"/>
      <c r="N10" s="20"/>
      <c r="O10" s="20"/>
      <c r="P10" s="20"/>
      <c r="Q10" s="62"/>
    </row>
    <row r="11" spans="1:17" ht="4.5" customHeight="1">
      <c r="A11" s="21"/>
      <c r="B11" s="22"/>
      <c r="C11" s="23"/>
      <c r="D11" s="20"/>
      <c r="E11" s="20"/>
      <c r="F11" s="20"/>
      <c r="G11" s="20"/>
      <c r="H11" s="20"/>
      <c r="I11" s="20"/>
      <c r="J11" s="20"/>
      <c r="K11" s="20"/>
      <c r="L11" s="20"/>
      <c r="M11" s="20"/>
      <c r="N11" s="20"/>
      <c r="O11" s="20"/>
      <c r="P11" s="20"/>
      <c r="Q11" s="62"/>
    </row>
    <row r="12" spans="1:17" s="30" customFormat="1" ht="19.5" customHeight="1">
      <c r="A12" s="24" t="s">
        <v>200</v>
      </c>
      <c r="B12" s="25"/>
      <c r="C12" s="26"/>
      <c r="D12" s="27">
        <v>807790</v>
      </c>
      <c r="E12" s="27">
        <v>0</v>
      </c>
      <c r="F12" s="27">
        <f>3184582+84981+9337045</f>
        <v>12606608</v>
      </c>
      <c r="G12" s="27">
        <f>834187+1113+5829964</f>
        <v>6665264</v>
      </c>
      <c r="H12" s="27">
        <v>0</v>
      </c>
      <c r="I12" s="27">
        <f>586369+57458+242452+5957304</f>
        <v>6843583</v>
      </c>
      <c r="J12" s="27">
        <f>30843590</f>
        <v>30843590</v>
      </c>
      <c r="K12" s="27">
        <f>284734+864817</f>
        <v>1149551</v>
      </c>
      <c r="L12" s="27">
        <f>5043989+726870+190158</f>
        <v>5961017</v>
      </c>
      <c r="M12" s="27">
        <v>12390</v>
      </c>
      <c r="N12" s="27">
        <v>202144</v>
      </c>
      <c r="O12" s="27">
        <v>0</v>
      </c>
      <c r="P12" s="27">
        <f>5782+3735</f>
        <v>9517</v>
      </c>
      <c r="Q12" s="27">
        <f aca="true" t="shared" si="0" ref="Q12:Q18">SUM(D12:P12)</f>
        <v>65101454</v>
      </c>
    </row>
    <row r="13" spans="1:17" s="30" customFormat="1" ht="30" customHeight="1">
      <c r="A13" s="24"/>
      <c r="B13" s="247" t="s">
        <v>213</v>
      </c>
      <c r="C13" s="248"/>
      <c r="D13" s="27">
        <v>0</v>
      </c>
      <c r="E13" s="27">
        <v>0</v>
      </c>
      <c r="F13" s="27">
        <v>0</v>
      </c>
      <c r="G13" s="27">
        <v>-834187</v>
      </c>
      <c r="H13" s="27">
        <v>0</v>
      </c>
      <c r="I13" s="27">
        <v>-57458</v>
      </c>
      <c r="J13" s="27">
        <v>0</v>
      </c>
      <c r="K13" s="27">
        <v>0</v>
      </c>
      <c r="L13" s="27">
        <v>0</v>
      </c>
      <c r="M13" s="27">
        <v>0</v>
      </c>
      <c r="N13" s="27">
        <v>0</v>
      </c>
      <c r="O13" s="27">
        <v>0</v>
      </c>
      <c r="P13" s="27">
        <v>0</v>
      </c>
      <c r="Q13" s="27">
        <f t="shared" si="0"/>
        <v>-891645</v>
      </c>
    </row>
    <row r="14" spans="1:17" s="30" customFormat="1" ht="30" customHeight="1">
      <c r="A14" s="24"/>
      <c r="B14" s="247" t="s">
        <v>214</v>
      </c>
      <c r="C14" s="248"/>
      <c r="D14" s="27">
        <v>0</v>
      </c>
      <c r="E14" s="27">
        <v>0</v>
      </c>
      <c r="F14" s="27">
        <v>0</v>
      </c>
      <c r="G14" s="27">
        <v>-1113</v>
      </c>
      <c r="H14" s="27">
        <v>0</v>
      </c>
      <c r="I14" s="27">
        <v>0</v>
      </c>
      <c r="J14" s="27">
        <v>0</v>
      </c>
      <c r="K14" s="27">
        <v>0</v>
      </c>
      <c r="L14" s="27">
        <v>0</v>
      </c>
      <c r="M14" s="27">
        <v>0</v>
      </c>
      <c r="N14" s="27">
        <v>0</v>
      </c>
      <c r="O14" s="27">
        <v>0</v>
      </c>
      <c r="P14" s="27">
        <v>0</v>
      </c>
      <c r="Q14" s="27">
        <f t="shared" si="0"/>
        <v>-1113</v>
      </c>
    </row>
    <row r="15" spans="1:17" s="30" customFormat="1" ht="30" customHeight="1">
      <c r="A15" s="24"/>
      <c r="B15" s="247" t="s">
        <v>215</v>
      </c>
      <c r="C15" s="248"/>
      <c r="D15" s="27">
        <v>0</v>
      </c>
      <c r="E15" s="27">
        <v>0</v>
      </c>
      <c r="F15" s="27">
        <v>0</v>
      </c>
      <c r="G15" s="27">
        <v>-5829964</v>
      </c>
      <c r="H15" s="27">
        <v>0</v>
      </c>
      <c r="I15" s="27">
        <v>-5957304</v>
      </c>
      <c r="J15" s="27">
        <v>0</v>
      </c>
      <c r="K15" s="27">
        <v>0</v>
      </c>
      <c r="L15" s="27">
        <v>-190158</v>
      </c>
      <c r="M15" s="27">
        <v>0</v>
      </c>
      <c r="N15" s="27">
        <v>0</v>
      </c>
      <c r="O15" s="27">
        <v>0</v>
      </c>
      <c r="P15" s="27">
        <v>0</v>
      </c>
      <c r="Q15" s="27">
        <f t="shared" si="0"/>
        <v>-11977426</v>
      </c>
    </row>
    <row r="16" spans="1:17" s="30" customFormat="1" ht="30" customHeight="1">
      <c r="A16" s="24"/>
      <c r="B16" s="247" t="s">
        <v>216</v>
      </c>
      <c r="C16" s="248"/>
      <c r="D16" s="27">
        <v>0</v>
      </c>
      <c r="E16" s="27">
        <v>0</v>
      </c>
      <c r="F16" s="27">
        <v>-3184582</v>
      </c>
      <c r="G16" s="27">
        <v>0</v>
      </c>
      <c r="H16" s="27">
        <v>0</v>
      </c>
      <c r="I16" s="27">
        <v>-586369</v>
      </c>
      <c r="J16" s="27">
        <v>-1548517</v>
      </c>
      <c r="K16" s="27">
        <v>0</v>
      </c>
      <c r="L16" s="27">
        <v>-5043989</v>
      </c>
      <c r="M16" s="27">
        <v>-11635</v>
      </c>
      <c r="N16" s="27">
        <v>-202144</v>
      </c>
      <c r="O16" s="27">
        <v>0</v>
      </c>
      <c r="P16" s="27">
        <v>-5782</v>
      </c>
      <c r="Q16" s="27">
        <f t="shared" si="0"/>
        <v>-10583018</v>
      </c>
    </row>
    <row r="17" spans="1:17" s="30" customFormat="1" ht="30" customHeight="1">
      <c r="A17" s="24"/>
      <c r="B17" s="247" t="s">
        <v>217</v>
      </c>
      <c r="C17" s="248"/>
      <c r="D17" s="27">
        <v>-807790</v>
      </c>
      <c r="E17" s="27">
        <v>0</v>
      </c>
      <c r="F17" s="27">
        <v>-84981</v>
      </c>
      <c r="G17" s="27">
        <v>0</v>
      </c>
      <c r="H17" s="27">
        <v>0</v>
      </c>
      <c r="I17" s="27">
        <v>-242452</v>
      </c>
      <c r="J17" s="27">
        <v>0</v>
      </c>
      <c r="K17" s="27">
        <v>-284734</v>
      </c>
      <c r="L17" s="27">
        <v>-726870</v>
      </c>
      <c r="M17" s="27">
        <v>0</v>
      </c>
      <c r="N17" s="27">
        <v>0</v>
      </c>
      <c r="O17" s="27">
        <v>0</v>
      </c>
      <c r="P17" s="27">
        <v>-3735</v>
      </c>
      <c r="Q17" s="27">
        <f t="shared" si="0"/>
        <v>-2150562</v>
      </c>
    </row>
    <row r="18" spans="1:17" s="30" customFormat="1" ht="30" customHeight="1">
      <c r="A18" s="24"/>
      <c r="B18" s="247" t="s">
        <v>218</v>
      </c>
      <c r="C18" s="248"/>
      <c r="D18" s="27">
        <v>0</v>
      </c>
      <c r="E18" s="27">
        <v>0</v>
      </c>
      <c r="F18" s="27">
        <v>-9337045</v>
      </c>
      <c r="G18" s="27">
        <v>0</v>
      </c>
      <c r="H18" s="27">
        <v>0</v>
      </c>
      <c r="I18" s="27">
        <v>0</v>
      </c>
      <c r="J18" s="27">
        <v>-29295073</v>
      </c>
      <c r="K18" s="27">
        <v>-864817</v>
      </c>
      <c r="L18" s="27">
        <v>0</v>
      </c>
      <c r="M18" s="27">
        <v>-755</v>
      </c>
      <c r="N18" s="27">
        <v>0</v>
      </c>
      <c r="O18" s="27">
        <v>0</v>
      </c>
      <c r="P18" s="27">
        <v>0</v>
      </c>
      <c r="Q18" s="27">
        <f t="shared" si="0"/>
        <v>-39497690</v>
      </c>
    </row>
    <row r="19" spans="1:17" ht="15">
      <c r="A19" s="66"/>
      <c r="B19" s="67"/>
      <c r="C19" s="67"/>
      <c r="D19" s="68"/>
      <c r="E19" s="68"/>
      <c r="F19" s="68"/>
      <c r="G19" s="68"/>
      <c r="H19" s="68"/>
      <c r="I19" s="68"/>
      <c r="J19" s="68"/>
      <c r="K19" s="68"/>
      <c r="L19" s="68"/>
      <c r="M19" s="68"/>
      <c r="N19" s="68"/>
      <c r="O19" s="68"/>
      <c r="P19" s="68"/>
      <c r="Q19" s="69"/>
    </row>
    <row r="20" spans="1:18" s="30" customFormat="1" ht="30" customHeight="1">
      <c r="A20" s="249" t="s">
        <v>1280</v>
      </c>
      <c r="B20" s="249"/>
      <c r="C20" s="249"/>
      <c r="D20" s="39">
        <v>0</v>
      </c>
      <c r="E20" s="39">
        <v>0</v>
      </c>
      <c r="F20" s="39">
        <v>3194654</v>
      </c>
      <c r="G20" s="39">
        <v>0</v>
      </c>
      <c r="H20" s="39">
        <v>0</v>
      </c>
      <c r="I20" s="39">
        <v>0</v>
      </c>
      <c r="J20" s="39">
        <v>0</v>
      </c>
      <c r="K20" s="39">
        <v>0</v>
      </c>
      <c r="L20" s="39">
        <v>81906</v>
      </c>
      <c r="M20" s="39">
        <v>0</v>
      </c>
      <c r="N20" s="39">
        <v>0</v>
      </c>
      <c r="O20" s="39">
        <v>0</v>
      </c>
      <c r="P20" s="39">
        <v>0</v>
      </c>
      <c r="Q20" s="39">
        <f aca="true" t="shared" si="1" ref="Q20:Q26">SUM(D20:P20)</f>
        <v>3276560</v>
      </c>
      <c r="R20" s="29"/>
    </row>
    <row r="21" spans="1:18" s="30" customFormat="1" ht="30" customHeight="1">
      <c r="A21" s="249" t="s">
        <v>1281</v>
      </c>
      <c r="B21" s="249"/>
      <c r="C21" s="249"/>
      <c r="D21" s="39">
        <v>0</v>
      </c>
      <c r="E21" s="39">
        <v>0</v>
      </c>
      <c r="F21" s="39">
        <v>84981</v>
      </c>
      <c r="G21" s="39">
        <v>0</v>
      </c>
      <c r="H21" s="39">
        <v>0</v>
      </c>
      <c r="I21" s="39">
        <v>0</v>
      </c>
      <c r="J21" s="39">
        <v>0</v>
      </c>
      <c r="K21" s="39">
        <v>0</v>
      </c>
      <c r="L21" s="39">
        <v>0</v>
      </c>
      <c r="M21" s="39">
        <v>0</v>
      </c>
      <c r="N21" s="39">
        <v>0</v>
      </c>
      <c r="O21" s="39">
        <v>0</v>
      </c>
      <c r="P21" s="39">
        <v>0</v>
      </c>
      <c r="Q21" s="39">
        <f t="shared" si="1"/>
        <v>84981</v>
      </c>
      <c r="R21" s="29"/>
    </row>
    <row r="22" spans="1:18" s="30" customFormat="1" ht="30" customHeight="1">
      <c r="A22" s="249" t="s">
        <v>1282</v>
      </c>
      <c r="B22" s="249"/>
      <c r="C22" s="249"/>
      <c r="D22" s="39">
        <v>0</v>
      </c>
      <c r="E22" s="39">
        <v>0</v>
      </c>
      <c r="F22" s="39">
        <v>9341119</v>
      </c>
      <c r="G22" s="39">
        <v>0</v>
      </c>
      <c r="H22" s="39">
        <v>0</v>
      </c>
      <c r="I22" s="39">
        <v>0</v>
      </c>
      <c r="J22" s="39">
        <v>0</v>
      </c>
      <c r="K22" s="39">
        <v>0</v>
      </c>
      <c r="L22" s="39">
        <v>0</v>
      </c>
      <c r="M22" s="39">
        <v>0</v>
      </c>
      <c r="N22" s="39">
        <v>0</v>
      </c>
      <c r="O22" s="39">
        <v>0</v>
      </c>
      <c r="P22" s="39">
        <v>0</v>
      </c>
      <c r="Q22" s="39">
        <f t="shared" si="1"/>
        <v>9341119</v>
      </c>
      <c r="R22" s="29"/>
    </row>
    <row r="23" spans="1:18" s="30" customFormat="1" ht="30" customHeight="1">
      <c r="A23" s="249" t="s">
        <v>1283</v>
      </c>
      <c r="B23" s="249"/>
      <c r="C23" s="249"/>
      <c r="D23" s="39">
        <v>132506</v>
      </c>
      <c r="E23" s="39">
        <v>1548517</v>
      </c>
      <c r="F23" s="39">
        <v>0</v>
      </c>
      <c r="G23" s="39">
        <v>829309</v>
      </c>
      <c r="H23" s="39">
        <v>0</v>
      </c>
      <c r="I23" s="39">
        <v>0</v>
      </c>
      <c r="J23" s="39">
        <v>0</v>
      </c>
      <c r="K23" s="39">
        <v>1133160</v>
      </c>
      <c r="L23" s="39">
        <v>0</v>
      </c>
      <c r="M23" s="39">
        <v>0</v>
      </c>
      <c r="N23" s="39">
        <v>0</v>
      </c>
      <c r="O23" s="39">
        <v>0</v>
      </c>
      <c r="P23" s="39">
        <v>0</v>
      </c>
      <c r="Q23" s="39">
        <f t="shared" si="1"/>
        <v>3643492</v>
      </c>
      <c r="R23" s="29"/>
    </row>
    <row r="24" spans="1:18" s="30" customFormat="1" ht="30" customHeight="1">
      <c r="A24" s="249" t="s">
        <v>1284</v>
      </c>
      <c r="B24" s="249"/>
      <c r="C24" s="249"/>
      <c r="D24" s="39">
        <v>0</v>
      </c>
      <c r="E24" s="39">
        <v>0</v>
      </c>
      <c r="F24" s="39">
        <v>0</v>
      </c>
      <c r="G24" s="39">
        <v>2383</v>
      </c>
      <c r="H24" s="39">
        <v>0</v>
      </c>
      <c r="I24" s="39">
        <v>0</v>
      </c>
      <c r="J24" s="39">
        <v>0</v>
      </c>
      <c r="K24" s="39">
        <v>0</v>
      </c>
      <c r="L24" s="39">
        <v>0</v>
      </c>
      <c r="M24" s="39">
        <v>0</v>
      </c>
      <c r="N24" s="39">
        <v>205234</v>
      </c>
      <c r="O24" s="39">
        <v>0</v>
      </c>
      <c r="P24" s="39">
        <v>0</v>
      </c>
      <c r="Q24" s="39">
        <f t="shared" si="1"/>
        <v>207617</v>
      </c>
      <c r="R24" s="29"/>
    </row>
    <row r="25" spans="1:18" s="30" customFormat="1" ht="30" customHeight="1">
      <c r="A25" s="249" t="s">
        <v>1285</v>
      </c>
      <c r="B25" s="249"/>
      <c r="C25" s="249"/>
      <c r="D25" s="39">
        <v>680585</v>
      </c>
      <c r="E25" s="39">
        <v>29275626</v>
      </c>
      <c r="F25" s="39">
        <v>0</v>
      </c>
      <c r="G25" s="39">
        <v>5843416</v>
      </c>
      <c r="H25" s="39">
        <v>4871</v>
      </c>
      <c r="I25" s="39">
        <v>6843583</v>
      </c>
      <c r="J25" s="39">
        <v>0</v>
      </c>
      <c r="K25" s="39">
        <v>0</v>
      </c>
      <c r="L25" s="39">
        <v>5876495</v>
      </c>
      <c r="M25" s="39">
        <v>0</v>
      </c>
      <c r="N25" s="39">
        <v>7365</v>
      </c>
      <c r="O25" s="39">
        <v>1935</v>
      </c>
      <c r="P25" s="39">
        <v>13809</v>
      </c>
      <c r="Q25" s="39">
        <f t="shared" si="1"/>
        <v>48547685</v>
      </c>
      <c r="R25" s="29"/>
    </row>
    <row r="26" spans="1:17" s="30" customFormat="1" ht="30" customHeight="1">
      <c r="A26" s="40"/>
      <c r="B26" s="248" t="s">
        <v>190</v>
      </c>
      <c r="C26" s="249"/>
      <c r="D26" s="39">
        <f>-(132506+680585)</f>
        <v>-813091</v>
      </c>
      <c r="E26" s="39">
        <v>-30824143</v>
      </c>
      <c r="F26" s="39">
        <f>-(3194654+84981+9341119)</f>
        <v>-12620754</v>
      </c>
      <c r="G26" s="39">
        <f>-SUM(G20:G25)</f>
        <v>-6675108</v>
      </c>
      <c r="H26" s="39">
        <v>-4871</v>
      </c>
      <c r="I26" s="39">
        <v>-6843583</v>
      </c>
      <c r="J26" s="39">
        <v>0</v>
      </c>
      <c r="K26" s="39">
        <v>-1133160</v>
      </c>
      <c r="L26" s="39">
        <f>-(81906+5876495)</f>
        <v>-5958401</v>
      </c>
      <c r="M26" s="39">
        <v>0</v>
      </c>
      <c r="N26" s="39">
        <f>-(205234+7365)</f>
        <v>-212599</v>
      </c>
      <c r="O26" s="39">
        <v>-1935</v>
      </c>
      <c r="P26" s="39">
        <v>-13809</v>
      </c>
      <c r="Q26" s="39">
        <f t="shared" si="1"/>
        <v>-65101454</v>
      </c>
    </row>
    <row r="27" spans="1:17" s="22" customFormat="1" ht="4.5" customHeight="1">
      <c r="A27" s="31"/>
      <c r="B27" s="31"/>
      <c r="C27" s="70"/>
      <c r="D27" s="16"/>
      <c r="E27" s="16"/>
      <c r="F27" s="16"/>
      <c r="G27" s="16"/>
      <c r="H27" s="16"/>
      <c r="I27" s="16"/>
      <c r="J27" s="16"/>
      <c r="K27" s="16"/>
      <c r="L27" s="16"/>
      <c r="M27" s="16"/>
      <c r="N27" s="16"/>
      <c r="O27" s="16"/>
      <c r="P27" s="16"/>
      <c r="Q27" s="16"/>
    </row>
    <row r="28" spans="3:18" s="6" customFormat="1" ht="11.25">
      <c r="C28" s="46" t="s">
        <v>186</v>
      </c>
      <c r="D28" s="49">
        <f aca="true" t="shared" si="2" ref="D28:Q28">D29-D32</f>
        <v>-5301</v>
      </c>
      <c r="E28" s="49">
        <f t="shared" si="2"/>
        <v>-30824143</v>
      </c>
      <c r="F28" s="49">
        <f t="shared" si="2"/>
        <v>-14146</v>
      </c>
      <c r="G28" s="49">
        <f t="shared" si="2"/>
        <v>-9844</v>
      </c>
      <c r="H28" s="49">
        <f t="shared" si="2"/>
        <v>-4871</v>
      </c>
      <c r="I28" s="49">
        <f t="shared" si="2"/>
        <v>0</v>
      </c>
      <c r="J28" s="49">
        <f t="shared" si="2"/>
        <v>30843590</v>
      </c>
      <c r="K28" s="49">
        <f t="shared" si="2"/>
        <v>16391</v>
      </c>
      <c r="L28" s="49">
        <f t="shared" si="2"/>
        <v>2616</v>
      </c>
      <c r="M28" s="49">
        <f t="shared" si="2"/>
        <v>12390</v>
      </c>
      <c r="N28" s="49">
        <f t="shared" si="2"/>
        <v>-10455</v>
      </c>
      <c r="O28" s="49">
        <f t="shared" si="2"/>
        <v>-1935</v>
      </c>
      <c r="P28" s="49">
        <f t="shared" si="2"/>
        <v>-4292</v>
      </c>
      <c r="Q28" s="49">
        <f t="shared" si="2"/>
        <v>0</v>
      </c>
      <c r="R28" s="5"/>
    </row>
    <row r="29" spans="3:17" s="6" customFormat="1" ht="11.25">
      <c r="C29" s="46" t="s">
        <v>1301</v>
      </c>
      <c r="D29" s="47">
        <f>D12</f>
        <v>807790</v>
      </c>
      <c r="E29" s="47">
        <f>E12</f>
        <v>0</v>
      </c>
      <c r="F29" s="47">
        <f>F12</f>
        <v>12606608</v>
      </c>
      <c r="G29" s="47">
        <f>G12</f>
        <v>6665264</v>
      </c>
      <c r="H29" s="47">
        <f aca="true" t="shared" si="3" ref="H29:Q29">H12</f>
        <v>0</v>
      </c>
      <c r="I29" s="47">
        <f t="shared" si="3"/>
        <v>6843583</v>
      </c>
      <c r="J29" s="47">
        <f t="shared" si="3"/>
        <v>30843590</v>
      </c>
      <c r="K29" s="47">
        <f t="shared" si="3"/>
        <v>1149551</v>
      </c>
      <c r="L29" s="47">
        <f t="shared" si="3"/>
        <v>5961017</v>
      </c>
      <c r="M29" s="47">
        <f t="shared" si="3"/>
        <v>12390</v>
      </c>
      <c r="N29" s="47">
        <f t="shared" si="3"/>
        <v>202144</v>
      </c>
      <c r="O29" s="47">
        <f t="shared" si="3"/>
        <v>0</v>
      </c>
      <c r="P29" s="47">
        <f t="shared" si="3"/>
        <v>9517</v>
      </c>
      <c r="Q29" s="47">
        <f t="shared" si="3"/>
        <v>65101454</v>
      </c>
    </row>
    <row r="30" spans="3:17" s="6" customFormat="1" ht="11.25">
      <c r="C30" s="46" t="s">
        <v>234</v>
      </c>
      <c r="D30" s="47">
        <f aca="true" t="shared" si="4" ref="D30:Q30">SUM(D13:D18)</f>
        <v>-807790</v>
      </c>
      <c r="E30" s="47">
        <f t="shared" si="4"/>
        <v>0</v>
      </c>
      <c r="F30" s="47">
        <f t="shared" si="4"/>
        <v>-12606608</v>
      </c>
      <c r="G30" s="47">
        <f t="shared" si="4"/>
        <v>-6665264</v>
      </c>
      <c r="H30" s="47">
        <f t="shared" si="4"/>
        <v>0</v>
      </c>
      <c r="I30" s="47">
        <f t="shared" si="4"/>
        <v>-6843583</v>
      </c>
      <c r="J30" s="47">
        <f t="shared" si="4"/>
        <v>-30843590</v>
      </c>
      <c r="K30" s="47">
        <f t="shared" si="4"/>
        <v>-1149551</v>
      </c>
      <c r="L30" s="47">
        <f t="shared" si="4"/>
        <v>-5961017</v>
      </c>
      <c r="M30" s="47">
        <f t="shared" si="4"/>
        <v>-12390</v>
      </c>
      <c r="N30" s="47">
        <f t="shared" si="4"/>
        <v>-202144</v>
      </c>
      <c r="O30" s="47">
        <f t="shared" si="4"/>
        <v>0</v>
      </c>
      <c r="P30" s="47">
        <f t="shared" si="4"/>
        <v>-9517</v>
      </c>
      <c r="Q30" s="47">
        <f t="shared" si="4"/>
        <v>-65101454</v>
      </c>
    </row>
    <row r="31" spans="3:17" s="6" customFormat="1" ht="11.25">
      <c r="C31" s="46" t="s">
        <v>248</v>
      </c>
      <c r="D31" s="47">
        <f>D29+D30</f>
        <v>0</v>
      </c>
      <c r="E31" s="47">
        <f>E29+E30</f>
        <v>0</v>
      </c>
      <c r="F31" s="47">
        <f>F29+F30</f>
        <v>0</v>
      </c>
      <c r="G31" s="47">
        <f>G29+G30</f>
        <v>0</v>
      </c>
      <c r="H31" s="47">
        <f aca="true" t="shared" si="5" ref="H31:Q31">H29+H30</f>
        <v>0</v>
      </c>
      <c r="I31" s="47">
        <f t="shared" si="5"/>
        <v>0</v>
      </c>
      <c r="J31" s="47">
        <f t="shared" si="5"/>
        <v>0</v>
      </c>
      <c r="K31" s="47">
        <f t="shared" si="5"/>
        <v>0</v>
      </c>
      <c r="L31" s="47">
        <f t="shared" si="5"/>
        <v>0</v>
      </c>
      <c r="M31" s="47">
        <f t="shared" si="5"/>
        <v>0</v>
      </c>
      <c r="N31" s="47">
        <f t="shared" si="5"/>
        <v>0</v>
      </c>
      <c r="O31" s="47">
        <f t="shared" si="5"/>
        <v>0</v>
      </c>
      <c r="P31" s="47">
        <f t="shared" si="5"/>
        <v>0</v>
      </c>
      <c r="Q31" s="47">
        <f t="shared" si="5"/>
        <v>0</v>
      </c>
    </row>
    <row r="32" spans="3:17" s="6" customFormat="1" ht="11.25">
      <c r="C32" s="46" t="s">
        <v>1301</v>
      </c>
      <c r="D32" s="58">
        <f aca="true" t="shared" si="6" ref="D32:Q32">SUM(D20:D25)</f>
        <v>813091</v>
      </c>
      <c r="E32" s="58">
        <f t="shared" si="6"/>
        <v>30824143</v>
      </c>
      <c r="F32" s="58">
        <f t="shared" si="6"/>
        <v>12620754</v>
      </c>
      <c r="G32" s="58">
        <f t="shared" si="6"/>
        <v>6675108</v>
      </c>
      <c r="H32" s="58">
        <f t="shared" si="6"/>
        <v>4871</v>
      </c>
      <c r="I32" s="58">
        <f t="shared" si="6"/>
        <v>6843583</v>
      </c>
      <c r="J32" s="58">
        <f t="shared" si="6"/>
        <v>0</v>
      </c>
      <c r="K32" s="58">
        <f t="shared" si="6"/>
        <v>1133160</v>
      </c>
      <c r="L32" s="58">
        <f t="shared" si="6"/>
        <v>5958401</v>
      </c>
      <c r="M32" s="58">
        <f t="shared" si="6"/>
        <v>0</v>
      </c>
      <c r="N32" s="58">
        <f t="shared" si="6"/>
        <v>212599</v>
      </c>
      <c r="O32" s="58">
        <f t="shared" si="6"/>
        <v>1935</v>
      </c>
      <c r="P32" s="58">
        <f t="shared" si="6"/>
        <v>13809</v>
      </c>
      <c r="Q32" s="58">
        <f t="shared" si="6"/>
        <v>65101454</v>
      </c>
    </row>
    <row r="33" spans="3:17" s="6" customFormat="1" ht="11.25">
      <c r="C33" s="46" t="s">
        <v>234</v>
      </c>
      <c r="D33" s="58">
        <f>D26</f>
        <v>-813091</v>
      </c>
      <c r="E33" s="58">
        <f>E26</f>
        <v>-30824143</v>
      </c>
      <c r="F33" s="58">
        <f>F26</f>
        <v>-12620754</v>
      </c>
      <c r="G33" s="58">
        <f>G26</f>
        <v>-6675108</v>
      </c>
      <c r="H33" s="58">
        <f aca="true" t="shared" si="7" ref="H33:Q33">H26</f>
        <v>-4871</v>
      </c>
      <c r="I33" s="58">
        <f t="shared" si="7"/>
        <v>-6843583</v>
      </c>
      <c r="J33" s="58">
        <f t="shared" si="7"/>
        <v>0</v>
      </c>
      <c r="K33" s="58">
        <f t="shared" si="7"/>
        <v>-1133160</v>
      </c>
      <c r="L33" s="58">
        <f t="shared" si="7"/>
        <v>-5958401</v>
      </c>
      <c r="M33" s="58">
        <f t="shared" si="7"/>
        <v>0</v>
      </c>
      <c r="N33" s="58">
        <f t="shared" si="7"/>
        <v>-212599</v>
      </c>
      <c r="O33" s="58">
        <f t="shared" si="7"/>
        <v>-1935</v>
      </c>
      <c r="P33" s="58">
        <f t="shared" si="7"/>
        <v>-13809</v>
      </c>
      <c r="Q33" s="58">
        <f t="shared" si="7"/>
        <v>-65101454</v>
      </c>
    </row>
    <row r="34" spans="3:17" s="6" customFormat="1" ht="11.25">
      <c r="C34" s="46" t="s">
        <v>248</v>
      </c>
      <c r="D34" s="58">
        <f>D32+D33</f>
        <v>0</v>
      </c>
      <c r="E34" s="58">
        <f>E32+E33</f>
        <v>0</v>
      </c>
      <c r="F34" s="58">
        <f>F32+F33</f>
        <v>0</v>
      </c>
      <c r="G34" s="58">
        <f>G32+G33</f>
        <v>0</v>
      </c>
      <c r="H34" s="58">
        <f aca="true" t="shared" si="8" ref="H34:Q34">H32+H33</f>
        <v>0</v>
      </c>
      <c r="I34" s="58">
        <f t="shared" si="8"/>
        <v>0</v>
      </c>
      <c r="J34" s="58">
        <f t="shared" si="8"/>
        <v>0</v>
      </c>
      <c r="K34" s="58">
        <f t="shared" si="8"/>
        <v>0</v>
      </c>
      <c r="L34" s="58">
        <f t="shared" si="8"/>
        <v>0</v>
      </c>
      <c r="M34" s="58">
        <f t="shared" si="8"/>
        <v>0</v>
      </c>
      <c r="N34" s="58">
        <f t="shared" si="8"/>
        <v>0</v>
      </c>
      <c r="O34" s="58">
        <f t="shared" si="8"/>
        <v>0</v>
      </c>
      <c r="P34" s="58">
        <f t="shared" si="8"/>
        <v>0</v>
      </c>
      <c r="Q34" s="58">
        <f t="shared" si="8"/>
        <v>0</v>
      </c>
    </row>
    <row r="35" spans="4:17" s="6" customFormat="1" ht="11.25">
      <c r="D35" s="5"/>
      <c r="E35" s="5"/>
      <c r="F35" s="5"/>
      <c r="G35" s="5"/>
      <c r="H35" s="5"/>
      <c r="I35" s="5"/>
      <c r="J35" s="5"/>
      <c r="K35" s="5"/>
      <c r="L35" s="5"/>
      <c r="M35" s="5"/>
      <c r="N35" s="5"/>
      <c r="O35" s="5"/>
      <c r="P35" s="5"/>
      <c r="Q35" s="5"/>
    </row>
    <row r="36" spans="4:17" s="6" customFormat="1" ht="11.25">
      <c r="D36" s="5"/>
      <c r="E36" s="5"/>
      <c r="F36" s="5"/>
      <c r="G36" s="5"/>
      <c r="H36" s="5"/>
      <c r="I36" s="5"/>
      <c r="J36" s="5"/>
      <c r="K36" s="5"/>
      <c r="L36" s="5"/>
      <c r="M36" s="5"/>
      <c r="N36" s="5"/>
      <c r="O36" s="5"/>
      <c r="P36" s="5"/>
      <c r="Q36" s="5"/>
    </row>
  </sheetData>
  <mergeCells count="14">
    <mergeCell ref="A8:C8"/>
    <mergeCell ref="B13:C13"/>
    <mergeCell ref="B14:C14"/>
    <mergeCell ref="B15:C15"/>
    <mergeCell ref="B16:C16"/>
    <mergeCell ref="B17:C17"/>
    <mergeCell ref="B18:C18"/>
    <mergeCell ref="A20:C20"/>
    <mergeCell ref="A25:C25"/>
    <mergeCell ref="B26:C26"/>
    <mergeCell ref="A21:C21"/>
    <mergeCell ref="A22:C22"/>
    <mergeCell ref="A23:C23"/>
    <mergeCell ref="A24:C24"/>
  </mergeCells>
  <printOptions/>
  <pageMargins left="0.25" right="0" top="0.5" bottom="0.5" header="0.5" footer="0.17"/>
  <pageSetup firstPageNumber="1" useFirstPageNumber="1" fitToHeight="0" fitToWidth="1" horizontalDpi="300" verticalDpi="300" orientation="landscape" paperSize="5" scale="67" r:id="rId1"/>
  <headerFooter alignWithMargins="0">
    <oddFooter>&amp;L&amp;8 06/12/02&amp;R&amp;8Attachment 6, Page 1 of 1</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Q32"/>
  <sheetViews>
    <sheetView workbookViewId="0" topLeftCell="A2">
      <selection activeCell="A2" sqref="A2"/>
    </sheetView>
  </sheetViews>
  <sheetFormatPr defaultColWidth="9.33203125" defaultRowHeight="12.75"/>
  <cols>
    <col min="1" max="1" width="6.5" style="3" customWidth="1"/>
    <col min="2" max="2" width="7.66015625" style="3" customWidth="1"/>
    <col min="3" max="3" width="59.33203125" style="3" customWidth="1"/>
    <col min="4" max="4" width="16" style="2" bestFit="1" customWidth="1"/>
    <col min="5" max="5" width="13.16015625" style="2" customWidth="1"/>
    <col min="6" max="6" width="13" style="2" bestFit="1" customWidth="1"/>
    <col min="7" max="8" width="14.16015625" style="2" bestFit="1" customWidth="1"/>
    <col min="9" max="9" width="16" style="2" bestFit="1" customWidth="1"/>
    <col min="10" max="10" width="13.16015625" style="2" customWidth="1"/>
    <col min="11" max="11" width="13" style="2" bestFit="1" customWidth="1"/>
    <col min="12" max="12" width="14.16015625" style="2" bestFit="1" customWidth="1"/>
    <col min="13" max="13" width="13" style="2" bestFit="1" customWidth="1"/>
    <col min="14" max="15" width="14.16015625" style="2" bestFit="1" customWidth="1"/>
    <col min="16" max="16" width="16" style="2" bestFit="1" customWidth="1"/>
    <col min="17" max="17" width="13.16015625" style="3" customWidth="1"/>
    <col min="18" max="16384" width="9.33203125" style="3" customWidth="1"/>
  </cols>
  <sheetData>
    <row r="1" spans="1:3" ht="15" hidden="1">
      <c r="A1" s="1" t="s">
        <v>251</v>
      </c>
      <c r="B1" s="1"/>
      <c r="C1" s="1"/>
    </row>
    <row r="2" spans="1:3" ht="17.25">
      <c r="A2" s="1" t="s">
        <v>1311</v>
      </c>
      <c r="B2" s="1"/>
      <c r="C2" s="1"/>
    </row>
    <row r="3" spans="1:16" s="6" customFormat="1" ht="11.25">
      <c r="A3" s="4" t="s">
        <v>1302</v>
      </c>
      <c r="B3" s="4"/>
      <c r="C3" s="4"/>
      <c r="D3" s="5"/>
      <c r="E3" s="5"/>
      <c r="F3" s="5"/>
      <c r="G3" s="5"/>
      <c r="H3" s="5"/>
      <c r="I3" s="5"/>
      <c r="J3" s="5"/>
      <c r="K3" s="5"/>
      <c r="L3" s="5"/>
      <c r="M3" s="5"/>
      <c r="N3" s="5"/>
      <c r="O3" s="5"/>
      <c r="P3" s="5"/>
    </row>
    <row r="4" spans="1:3" ht="4.5" customHeight="1">
      <c r="A4" s="1"/>
      <c r="B4" s="1"/>
      <c r="C4" s="1"/>
    </row>
    <row r="5" spans="1:3" ht="17.25" hidden="1">
      <c r="A5" s="1" t="s">
        <v>1303</v>
      </c>
      <c r="B5" s="1"/>
      <c r="C5" s="1"/>
    </row>
    <row r="6" spans="4:16" s="7" customFormat="1" ht="13.5">
      <c r="D6" s="8"/>
      <c r="E6" s="8"/>
      <c r="F6" s="8"/>
      <c r="G6" s="8"/>
      <c r="H6" s="8"/>
      <c r="I6" s="8"/>
      <c r="J6" s="8"/>
      <c r="K6" s="8"/>
      <c r="L6" s="8"/>
      <c r="M6" s="8"/>
      <c r="N6" s="8"/>
      <c r="O6" s="8"/>
      <c r="P6" s="8"/>
    </row>
    <row r="8" spans="1:16" s="12" customFormat="1" ht="34.5" customHeight="1">
      <c r="A8" s="245" t="s">
        <v>173</v>
      </c>
      <c r="B8" s="246"/>
      <c r="C8" s="246"/>
      <c r="D8" s="10" t="s">
        <v>174</v>
      </c>
      <c r="E8" s="10" t="s">
        <v>175</v>
      </c>
      <c r="F8" s="10" t="s">
        <v>176</v>
      </c>
      <c r="G8" s="10" t="s">
        <v>177</v>
      </c>
      <c r="H8" s="10" t="s">
        <v>178</v>
      </c>
      <c r="I8" s="10" t="s">
        <v>179</v>
      </c>
      <c r="J8" s="10" t="s">
        <v>191</v>
      </c>
      <c r="K8" s="10" t="s">
        <v>181</v>
      </c>
      <c r="L8" s="10" t="s">
        <v>182</v>
      </c>
      <c r="M8" s="10" t="s">
        <v>183</v>
      </c>
      <c r="N8" s="10" t="s">
        <v>184</v>
      </c>
      <c r="O8" s="10" t="s">
        <v>185</v>
      </c>
      <c r="P8" s="11" t="s">
        <v>186</v>
      </c>
    </row>
    <row r="9" spans="1:16" ht="4.5" customHeight="1">
      <c r="A9" s="13"/>
      <c r="B9" s="14"/>
      <c r="C9" s="15"/>
      <c r="D9" s="16"/>
      <c r="E9" s="16"/>
      <c r="F9" s="16"/>
      <c r="G9" s="16"/>
      <c r="H9" s="16"/>
      <c r="I9" s="16"/>
      <c r="J9" s="16"/>
      <c r="K9" s="16"/>
      <c r="L9" s="16"/>
      <c r="M9" s="16"/>
      <c r="N9" s="16"/>
      <c r="O9" s="16"/>
      <c r="P9" s="16"/>
    </row>
    <row r="10" spans="1:16" ht="16.5">
      <c r="A10" s="17" t="s">
        <v>1304</v>
      </c>
      <c r="B10" s="18"/>
      <c r="C10" s="19"/>
      <c r="D10" s="20"/>
      <c r="E10" s="20"/>
      <c r="F10" s="20"/>
      <c r="G10" s="20"/>
      <c r="H10" s="20"/>
      <c r="I10" s="20"/>
      <c r="J10" s="20"/>
      <c r="K10" s="20"/>
      <c r="L10" s="20"/>
      <c r="M10" s="20"/>
      <c r="N10" s="20"/>
      <c r="O10" s="20"/>
      <c r="P10" s="20"/>
    </row>
    <row r="11" spans="1:16" ht="4.5" customHeight="1">
      <c r="A11" s="21"/>
      <c r="B11" s="22"/>
      <c r="C11" s="23"/>
      <c r="D11" s="20"/>
      <c r="E11" s="20"/>
      <c r="F11" s="20"/>
      <c r="G11" s="20"/>
      <c r="H11" s="20"/>
      <c r="I11" s="20"/>
      <c r="J11" s="20"/>
      <c r="K11" s="20"/>
      <c r="L11" s="20"/>
      <c r="M11" s="20"/>
      <c r="N11" s="20"/>
      <c r="O11" s="20"/>
      <c r="P11" s="20"/>
    </row>
    <row r="12" spans="1:17" s="30" customFormat="1" ht="19.5" customHeight="1">
      <c r="A12" s="24" t="s">
        <v>1305</v>
      </c>
      <c r="B12" s="25"/>
      <c r="C12" s="26"/>
      <c r="D12" s="27">
        <v>1168923</v>
      </c>
      <c r="E12" s="27">
        <v>0</v>
      </c>
      <c r="F12" s="27">
        <v>0</v>
      </c>
      <c r="G12" s="27">
        <v>0</v>
      </c>
      <c r="H12" s="27">
        <v>0</v>
      </c>
      <c r="I12" s="27">
        <v>1523760</v>
      </c>
      <c r="J12" s="27">
        <v>4870</v>
      </c>
      <c r="K12" s="27">
        <v>17873</v>
      </c>
      <c r="L12" s="27">
        <v>285183</v>
      </c>
      <c r="M12" s="27">
        <v>0</v>
      </c>
      <c r="N12" s="27">
        <v>0</v>
      </c>
      <c r="O12" s="27">
        <v>626416</v>
      </c>
      <c r="P12" s="27">
        <f aca="true" t="shared" si="0" ref="P12:P19">SUM(D12:O12)</f>
        <v>3627025</v>
      </c>
      <c r="Q12" s="29"/>
    </row>
    <row r="13" spans="1:17" s="30" customFormat="1" ht="19.5" customHeight="1">
      <c r="A13" s="24" t="s">
        <v>1306</v>
      </c>
      <c r="B13" s="25"/>
      <c r="C13" s="26"/>
      <c r="D13" s="27">
        <v>0</v>
      </c>
      <c r="E13" s="27">
        <v>0</v>
      </c>
      <c r="F13" s="27">
        <v>0</v>
      </c>
      <c r="G13" s="27">
        <v>600610</v>
      </c>
      <c r="H13" s="27">
        <v>0</v>
      </c>
      <c r="I13" s="27">
        <v>5665</v>
      </c>
      <c r="J13" s="27">
        <v>0</v>
      </c>
      <c r="K13" s="27">
        <v>0</v>
      </c>
      <c r="L13" s="27">
        <v>0</v>
      </c>
      <c r="M13" s="27">
        <v>0</v>
      </c>
      <c r="N13" s="27">
        <v>0</v>
      </c>
      <c r="O13" s="27">
        <v>0</v>
      </c>
      <c r="P13" s="27">
        <f t="shared" si="0"/>
        <v>606275</v>
      </c>
      <c r="Q13" s="29"/>
    </row>
    <row r="14" spans="1:17" s="30" customFormat="1" ht="19.5" customHeight="1">
      <c r="A14" s="24"/>
      <c r="B14" s="247" t="s">
        <v>243</v>
      </c>
      <c r="C14" s="248"/>
      <c r="D14" s="27">
        <f>-D12</f>
        <v>-1168923</v>
      </c>
      <c r="E14" s="27">
        <f aca="true" t="shared" si="1" ref="E14:O15">-E12</f>
        <v>0</v>
      </c>
      <c r="F14" s="27">
        <f t="shared" si="1"/>
        <v>0</v>
      </c>
      <c r="G14" s="27">
        <f t="shared" si="1"/>
        <v>0</v>
      </c>
      <c r="H14" s="27">
        <f t="shared" si="1"/>
        <v>0</v>
      </c>
      <c r="I14" s="27">
        <f t="shared" si="1"/>
        <v>-1523760</v>
      </c>
      <c r="J14" s="27">
        <f t="shared" si="1"/>
        <v>-4870</v>
      </c>
      <c r="K14" s="27">
        <f t="shared" si="1"/>
        <v>-17873</v>
      </c>
      <c r="L14" s="27">
        <f t="shared" si="1"/>
        <v>-285183</v>
      </c>
      <c r="M14" s="27">
        <f t="shared" si="1"/>
        <v>0</v>
      </c>
      <c r="N14" s="27">
        <f t="shared" si="1"/>
        <v>0</v>
      </c>
      <c r="O14" s="27">
        <f t="shared" si="1"/>
        <v>-626416</v>
      </c>
      <c r="P14" s="27">
        <f t="shared" si="0"/>
        <v>-3627025</v>
      </c>
      <c r="Q14" s="29"/>
    </row>
    <row r="15" spans="1:17" s="30" customFormat="1" ht="19.5" customHeight="1">
      <c r="A15" s="24"/>
      <c r="B15" s="247" t="s">
        <v>244</v>
      </c>
      <c r="C15" s="248"/>
      <c r="D15" s="27">
        <f>-D13</f>
        <v>0</v>
      </c>
      <c r="E15" s="27">
        <f t="shared" si="1"/>
        <v>0</v>
      </c>
      <c r="F15" s="27">
        <f t="shared" si="1"/>
        <v>0</v>
      </c>
      <c r="G15" s="27">
        <f t="shared" si="1"/>
        <v>-600610</v>
      </c>
      <c r="H15" s="27">
        <f t="shared" si="1"/>
        <v>0</v>
      </c>
      <c r="I15" s="27">
        <f t="shared" si="1"/>
        <v>-5665</v>
      </c>
      <c r="J15" s="27">
        <f t="shared" si="1"/>
        <v>0</v>
      </c>
      <c r="K15" s="27">
        <f t="shared" si="1"/>
        <v>0</v>
      </c>
      <c r="L15" s="27">
        <f t="shared" si="1"/>
        <v>0</v>
      </c>
      <c r="M15" s="27">
        <f t="shared" si="1"/>
        <v>0</v>
      </c>
      <c r="N15" s="27">
        <f t="shared" si="1"/>
        <v>0</v>
      </c>
      <c r="O15" s="27">
        <f t="shared" si="1"/>
        <v>0</v>
      </c>
      <c r="P15" s="27">
        <f t="shared" si="0"/>
        <v>-606275</v>
      </c>
      <c r="Q15" s="29"/>
    </row>
    <row r="16" spans="1:17" s="30" customFormat="1" ht="19.5" customHeight="1">
      <c r="A16" s="24" t="s">
        <v>188</v>
      </c>
      <c r="B16" s="25"/>
      <c r="C16" s="26"/>
      <c r="D16" s="27">
        <v>0</v>
      </c>
      <c r="E16" s="27">
        <v>1835</v>
      </c>
      <c r="F16" s="27">
        <v>10402</v>
      </c>
      <c r="G16" s="27">
        <v>753796</v>
      </c>
      <c r="H16" s="27">
        <v>348625</v>
      </c>
      <c r="I16" s="27">
        <v>0</v>
      </c>
      <c r="J16" s="27">
        <v>0</v>
      </c>
      <c r="K16" s="27">
        <v>0</v>
      </c>
      <c r="L16" s="27">
        <v>0</v>
      </c>
      <c r="M16" s="27">
        <v>84443</v>
      </c>
      <c r="N16" s="27">
        <v>264348</v>
      </c>
      <c r="O16" s="27">
        <v>0</v>
      </c>
      <c r="P16" s="27">
        <f t="shared" si="0"/>
        <v>1463449</v>
      </c>
      <c r="Q16" s="29"/>
    </row>
    <row r="17" spans="1:17" s="30" customFormat="1" ht="19.5" customHeight="1">
      <c r="A17" s="24" t="s">
        <v>189</v>
      </c>
      <c r="B17" s="25"/>
      <c r="C17" s="26"/>
      <c r="D17" s="27">
        <v>0</v>
      </c>
      <c r="E17" s="27">
        <v>0</v>
      </c>
      <c r="F17" s="27">
        <v>0</v>
      </c>
      <c r="G17" s="27">
        <v>0</v>
      </c>
      <c r="H17" s="27">
        <v>0</v>
      </c>
      <c r="I17" s="27">
        <v>0</v>
      </c>
      <c r="J17" s="27">
        <v>0</v>
      </c>
      <c r="K17" s="27">
        <v>0</v>
      </c>
      <c r="L17" s="27">
        <v>0</v>
      </c>
      <c r="M17" s="27">
        <v>0</v>
      </c>
      <c r="N17" s="27">
        <v>0</v>
      </c>
      <c r="O17" s="27">
        <v>0</v>
      </c>
      <c r="P17" s="27">
        <f t="shared" si="0"/>
        <v>0</v>
      </c>
      <c r="Q17" s="29"/>
    </row>
    <row r="18" spans="1:17" s="30" customFormat="1" ht="19.5" customHeight="1">
      <c r="A18" s="24"/>
      <c r="B18" s="247" t="s">
        <v>1307</v>
      </c>
      <c r="C18" s="248"/>
      <c r="D18" s="27">
        <f>-D16</f>
        <v>0</v>
      </c>
      <c r="E18" s="27">
        <f aca="true" t="shared" si="2" ref="E18:O19">-E16</f>
        <v>-1835</v>
      </c>
      <c r="F18" s="27">
        <f t="shared" si="2"/>
        <v>-10402</v>
      </c>
      <c r="G18" s="27">
        <f t="shared" si="2"/>
        <v>-753796</v>
      </c>
      <c r="H18" s="27">
        <f t="shared" si="2"/>
        <v>-348625</v>
      </c>
      <c r="I18" s="27">
        <f t="shared" si="2"/>
        <v>0</v>
      </c>
      <c r="J18" s="27">
        <f t="shared" si="2"/>
        <v>0</v>
      </c>
      <c r="K18" s="27">
        <f t="shared" si="2"/>
        <v>0</v>
      </c>
      <c r="L18" s="27">
        <f t="shared" si="2"/>
        <v>0</v>
      </c>
      <c r="M18" s="27">
        <f t="shared" si="2"/>
        <v>-84443</v>
      </c>
      <c r="N18" s="27">
        <f t="shared" si="2"/>
        <v>-264348</v>
      </c>
      <c r="O18" s="27">
        <f t="shared" si="2"/>
        <v>0</v>
      </c>
      <c r="P18" s="27">
        <f t="shared" si="0"/>
        <v>-1463449</v>
      </c>
      <c r="Q18" s="29"/>
    </row>
    <row r="19" spans="1:17" s="30" customFormat="1" ht="19.5" customHeight="1">
      <c r="A19" s="24"/>
      <c r="B19" s="247" t="s">
        <v>1308</v>
      </c>
      <c r="C19" s="248"/>
      <c r="D19" s="27">
        <f>-D17</f>
        <v>0</v>
      </c>
      <c r="E19" s="27">
        <f t="shared" si="2"/>
        <v>0</v>
      </c>
      <c r="F19" s="27">
        <f t="shared" si="2"/>
        <v>0</v>
      </c>
      <c r="G19" s="27">
        <f t="shared" si="2"/>
        <v>0</v>
      </c>
      <c r="H19" s="27">
        <f t="shared" si="2"/>
        <v>0</v>
      </c>
      <c r="I19" s="27">
        <f t="shared" si="2"/>
        <v>0</v>
      </c>
      <c r="J19" s="27">
        <f t="shared" si="2"/>
        <v>0</v>
      </c>
      <c r="K19" s="27">
        <f t="shared" si="2"/>
        <v>0</v>
      </c>
      <c r="L19" s="27">
        <f t="shared" si="2"/>
        <v>0</v>
      </c>
      <c r="M19" s="27">
        <f t="shared" si="2"/>
        <v>0</v>
      </c>
      <c r="N19" s="27">
        <f t="shared" si="2"/>
        <v>0</v>
      </c>
      <c r="O19" s="27">
        <f t="shared" si="2"/>
        <v>0</v>
      </c>
      <c r="P19" s="27">
        <f t="shared" si="0"/>
        <v>0</v>
      </c>
      <c r="Q19" s="29"/>
    </row>
    <row r="20" spans="1:16" s="22" customFormat="1" ht="4.5" customHeight="1">
      <c r="A20" s="31"/>
      <c r="D20" s="32"/>
      <c r="E20" s="32"/>
      <c r="F20" s="32"/>
      <c r="G20" s="32"/>
      <c r="H20" s="32"/>
      <c r="I20" s="32"/>
      <c r="J20" s="32"/>
      <c r="K20" s="32"/>
      <c r="L20" s="32"/>
      <c r="M20" s="32"/>
      <c r="N20" s="32"/>
      <c r="O20" s="32"/>
      <c r="P20" s="32"/>
    </row>
    <row r="22" spans="1:16" s="55" customFormat="1" ht="12.75">
      <c r="A22" s="54" t="s">
        <v>245</v>
      </c>
      <c r="D22" s="56"/>
      <c r="E22" s="56"/>
      <c r="F22" s="56"/>
      <c r="G22" s="56"/>
      <c r="H22" s="56"/>
      <c r="I22" s="56"/>
      <c r="J22" s="56"/>
      <c r="K22" s="56"/>
      <c r="L22" s="56"/>
      <c r="M22" s="56"/>
      <c r="N22" s="56"/>
      <c r="O22" s="56"/>
      <c r="P22" s="56"/>
    </row>
    <row r="23" spans="1:16" s="55" customFormat="1" ht="12.75">
      <c r="A23" s="57">
        <v>1</v>
      </c>
      <c r="B23" s="55" t="s">
        <v>1309</v>
      </c>
      <c r="D23" s="56"/>
      <c r="E23" s="56"/>
      <c r="F23" s="56"/>
      <c r="G23" s="56"/>
      <c r="H23" s="56"/>
      <c r="I23" s="56"/>
      <c r="J23" s="56"/>
      <c r="K23" s="56"/>
      <c r="L23" s="56"/>
      <c r="M23" s="56"/>
      <c r="N23" s="56"/>
      <c r="O23" s="56"/>
      <c r="P23" s="56"/>
    </row>
    <row r="24" spans="2:16" s="55" customFormat="1" ht="12.75">
      <c r="B24" s="55" t="s">
        <v>1310</v>
      </c>
      <c r="D24" s="56"/>
      <c r="E24" s="56"/>
      <c r="F24" s="56"/>
      <c r="G24" s="56"/>
      <c r="H24" s="56"/>
      <c r="I24" s="56"/>
      <c r="J24" s="56"/>
      <c r="K24" s="56"/>
      <c r="L24" s="56"/>
      <c r="M24" s="56"/>
      <c r="N24" s="56"/>
      <c r="O24" s="56"/>
      <c r="P24" s="56"/>
    </row>
    <row r="26" spans="3:16" s="6" customFormat="1" ht="11.25">
      <c r="C26" s="46" t="s">
        <v>247</v>
      </c>
      <c r="D26" s="47">
        <f>D12+D13</f>
        <v>1168923</v>
      </c>
      <c r="E26" s="47">
        <f aca="true" t="shared" si="3" ref="E26:P26">E12+E13</f>
        <v>0</v>
      </c>
      <c r="F26" s="47">
        <f t="shared" si="3"/>
        <v>0</v>
      </c>
      <c r="G26" s="47">
        <f t="shared" si="3"/>
        <v>600610</v>
      </c>
      <c r="H26" s="47">
        <f t="shared" si="3"/>
        <v>0</v>
      </c>
      <c r="I26" s="47">
        <f t="shared" si="3"/>
        <v>1529425</v>
      </c>
      <c r="J26" s="47">
        <f t="shared" si="3"/>
        <v>4870</v>
      </c>
      <c r="K26" s="47">
        <f t="shared" si="3"/>
        <v>17873</v>
      </c>
      <c r="L26" s="47">
        <f t="shared" si="3"/>
        <v>285183</v>
      </c>
      <c r="M26" s="47">
        <f t="shared" si="3"/>
        <v>0</v>
      </c>
      <c r="N26" s="47">
        <f t="shared" si="3"/>
        <v>0</v>
      </c>
      <c r="O26" s="47">
        <f t="shared" si="3"/>
        <v>626416</v>
      </c>
      <c r="P26" s="47">
        <f t="shared" si="3"/>
        <v>4233300</v>
      </c>
    </row>
    <row r="27" spans="3:16" s="6" customFormat="1" ht="11.25">
      <c r="C27" s="46" t="s">
        <v>234</v>
      </c>
      <c r="D27" s="47">
        <f>D14+D15</f>
        <v>-1168923</v>
      </c>
      <c r="E27" s="47">
        <f aca="true" t="shared" si="4" ref="E27:P27">E14+E15</f>
        <v>0</v>
      </c>
      <c r="F27" s="47">
        <f t="shared" si="4"/>
        <v>0</v>
      </c>
      <c r="G27" s="47">
        <f t="shared" si="4"/>
        <v>-600610</v>
      </c>
      <c r="H27" s="47">
        <f t="shared" si="4"/>
        <v>0</v>
      </c>
      <c r="I27" s="47">
        <f t="shared" si="4"/>
        <v>-1529425</v>
      </c>
      <c r="J27" s="47">
        <f t="shared" si="4"/>
        <v>-4870</v>
      </c>
      <c r="K27" s="47">
        <f t="shared" si="4"/>
        <v>-17873</v>
      </c>
      <c r="L27" s="47">
        <f t="shared" si="4"/>
        <v>-285183</v>
      </c>
      <c r="M27" s="47">
        <f t="shared" si="4"/>
        <v>0</v>
      </c>
      <c r="N27" s="47">
        <f t="shared" si="4"/>
        <v>0</v>
      </c>
      <c r="O27" s="47">
        <f t="shared" si="4"/>
        <v>-626416</v>
      </c>
      <c r="P27" s="47">
        <f t="shared" si="4"/>
        <v>-4233300</v>
      </c>
    </row>
    <row r="28" spans="3:16" s="6" customFormat="1" ht="11.25">
      <c r="C28" s="46" t="s">
        <v>248</v>
      </c>
      <c r="D28" s="47">
        <f>D26+D27</f>
        <v>0</v>
      </c>
      <c r="E28" s="47">
        <f aca="true" t="shared" si="5" ref="E28:P28">E26+E27</f>
        <v>0</v>
      </c>
      <c r="F28" s="47">
        <f t="shared" si="5"/>
        <v>0</v>
      </c>
      <c r="G28" s="47">
        <f t="shared" si="5"/>
        <v>0</v>
      </c>
      <c r="H28" s="47">
        <f t="shared" si="5"/>
        <v>0</v>
      </c>
      <c r="I28" s="47">
        <f t="shared" si="5"/>
        <v>0</v>
      </c>
      <c r="J28" s="47">
        <f t="shared" si="5"/>
        <v>0</v>
      </c>
      <c r="K28" s="47">
        <f t="shared" si="5"/>
        <v>0</v>
      </c>
      <c r="L28" s="47">
        <f t="shared" si="5"/>
        <v>0</v>
      </c>
      <c r="M28" s="47">
        <f t="shared" si="5"/>
        <v>0</v>
      </c>
      <c r="N28" s="47">
        <f t="shared" si="5"/>
        <v>0</v>
      </c>
      <c r="O28" s="47">
        <f t="shared" si="5"/>
        <v>0</v>
      </c>
      <c r="P28" s="47">
        <f t="shared" si="5"/>
        <v>0</v>
      </c>
    </row>
    <row r="29" spans="3:16" s="6" customFormat="1" ht="11.25">
      <c r="C29" s="46" t="s">
        <v>247</v>
      </c>
      <c r="D29" s="58">
        <f>D16+D17</f>
        <v>0</v>
      </c>
      <c r="E29" s="58">
        <f aca="true" t="shared" si="6" ref="E29:P29">E16+E17</f>
        <v>1835</v>
      </c>
      <c r="F29" s="58">
        <f t="shared" si="6"/>
        <v>10402</v>
      </c>
      <c r="G29" s="58">
        <f t="shared" si="6"/>
        <v>753796</v>
      </c>
      <c r="H29" s="58">
        <f t="shared" si="6"/>
        <v>348625</v>
      </c>
      <c r="I29" s="58">
        <f t="shared" si="6"/>
        <v>0</v>
      </c>
      <c r="J29" s="58">
        <f t="shared" si="6"/>
        <v>0</v>
      </c>
      <c r="K29" s="58">
        <f t="shared" si="6"/>
        <v>0</v>
      </c>
      <c r="L29" s="58">
        <f t="shared" si="6"/>
        <v>0</v>
      </c>
      <c r="M29" s="58">
        <f t="shared" si="6"/>
        <v>84443</v>
      </c>
      <c r="N29" s="58">
        <f t="shared" si="6"/>
        <v>264348</v>
      </c>
      <c r="O29" s="58">
        <f t="shared" si="6"/>
        <v>0</v>
      </c>
      <c r="P29" s="58">
        <f t="shared" si="6"/>
        <v>1463449</v>
      </c>
    </row>
    <row r="30" spans="3:16" s="6" customFormat="1" ht="11.25">
      <c r="C30" s="46" t="s">
        <v>234</v>
      </c>
      <c r="D30" s="58">
        <f>D18+D19</f>
        <v>0</v>
      </c>
      <c r="E30" s="58">
        <f aca="true" t="shared" si="7" ref="E30:P30">E18+E19</f>
        <v>-1835</v>
      </c>
      <c r="F30" s="58">
        <f t="shared" si="7"/>
        <v>-10402</v>
      </c>
      <c r="G30" s="58">
        <f t="shared" si="7"/>
        <v>-753796</v>
      </c>
      <c r="H30" s="58">
        <f t="shared" si="7"/>
        <v>-348625</v>
      </c>
      <c r="I30" s="58">
        <f t="shared" si="7"/>
        <v>0</v>
      </c>
      <c r="J30" s="58">
        <f t="shared" si="7"/>
        <v>0</v>
      </c>
      <c r="K30" s="58">
        <f t="shared" si="7"/>
        <v>0</v>
      </c>
      <c r="L30" s="58">
        <f t="shared" si="7"/>
        <v>0</v>
      </c>
      <c r="M30" s="58">
        <f t="shared" si="7"/>
        <v>-84443</v>
      </c>
      <c r="N30" s="58">
        <f t="shared" si="7"/>
        <v>-264348</v>
      </c>
      <c r="O30" s="58">
        <f t="shared" si="7"/>
        <v>0</v>
      </c>
      <c r="P30" s="58">
        <f t="shared" si="7"/>
        <v>-1463449</v>
      </c>
    </row>
    <row r="31" spans="3:16" s="6" customFormat="1" ht="11.25">
      <c r="C31" s="46" t="s">
        <v>248</v>
      </c>
      <c r="D31" s="58">
        <f>D29+D30</f>
        <v>0</v>
      </c>
      <c r="E31" s="58">
        <f aca="true" t="shared" si="8" ref="E31:P31">E29+E30</f>
        <v>0</v>
      </c>
      <c r="F31" s="58">
        <f t="shared" si="8"/>
        <v>0</v>
      </c>
      <c r="G31" s="58">
        <f t="shared" si="8"/>
        <v>0</v>
      </c>
      <c r="H31" s="58">
        <f t="shared" si="8"/>
        <v>0</v>
      </c>
      <c r="I31" s="58">
        <f t="shared" si="8"/>
        <v>0</v>
      </c>
      <c r="J31" s="58">
        <f t="shared" si="8"/>
        <v>0</v>
      </c>
      <c r="K31" s="58">
        <f t="shared" si="8"/>
        <v>0</v>
      </c>
      <c r="L31" s="58">
        <f t="shared" si="8"/>
        <v>0</v>
      </c>
      <c r="M31" s="58">
        <f t="shared" si="8"/>
        <v>0</v>
      </c>
      <c r="N31" s="58">
        <f t="shared" si="8"/>
        <v>0</v>
      </c>
      <c r="O31" s="58">
        <f t="shared" si="8"/>
        <v>0</v>
      </c>
      <c r="P31" s="58">
        <f t="shared" si="8"/>
        <v>0</v>
      </c>
    </row>
    <row r="32" spans="4:16" s="6" customFormat="1" ht="11.25">
      <c r="D32" s="5"/>
      <c r="E32" s="5"/>
      <c r="F32" s="5"/>
      <c r="G32" s="5"/>
      <c r="H32" s="5"/>
      <c r="I32" s="5"/>
      <c r="J32" s="5"/>
      <c r="K32" s="5"/>
      <c r="L32" s="5"/>
      <c r="M32" s="5"/>
      <c r="N32" s="5"/>
      <c r="O32" s="48" t="s">
        <v>249</v>
      </c>
      <c r="P32" s="49">
        <f>P29-P26</f>
        <v>-2769851</v>
      </c>
    </row>
  </sheetData>
  <mergeCells count="5">
    <mergeCell ref="B19:C19"/>
    <mergeCell ref="A8:C8"/>
    <mergeCell ref="B14:C14"/>
    <mergeCell ref="B15:C15"/>
    <mergeCell ref="B18:C18"/>
  </mergeCells>
  <printOptions/>
  <pageMargins left="0.25" right="0" top="0.75" bottom="0.5" header="0.5" footer="0.17"/>
  <pageSetup firstPageNumber="1" useFirstPageNumber="1" fitToHeight="1" fitToWidth="1" horizontalDpi="300" verticalDpi="300" orientation="landscape" paperSize="5" scale="76" r:id="rId1"/>
  <headerFooter alignWithMargins="0">
    <oddFooter>&amp;L&amp;8 06/12/02&amp;R&amp;8Attachment 7, Page &amp;P of 1</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R80"/>
  <sheetViews>
    <sheetView workbookViewId="0" topLeftCell="A2">
      <selection activeCell="A2" sqref="A2"/>
    </sheetView>
  </sheetViews>
  <sheetFormatPr defaultColWidth="9.33203125" defaultRowHeight="12.75"/>
  <cols>
    <col min="1" max="1" width="6.5" style="3" customWidth="1"/>
    <col min="2" max="2" width="7.66015625" style="3" customWidth="1"/>
    <col min="3" max="3" width="59.33203125" style="3" customWidth="1"/>
    <col min="4" max="4" width="17.16015625" style="2" bestFit="1" customWidth="1"/>
    <col min="5" max="5" width="14.16015625" style="2" bestFit="1" customWidth="1"/>
    <col min="6" max="7" width="17.16015625" style="2" bestFit="1" customWidth="1"/>
    <col min="8" max="8" width="16" style="2" bestFit="1" customWidth="1"/>
    <col min="9" max="9" width="17.5" style="2" bestFit="1" customWidth="1"/>
    <col min="10" max="10" width="16" style="2" bestFit="1" customWidth="1"/>
    <col min="11" max="14" width="17.16015625" style="2" bestFit="1" customWidth="1"/>
    <col min="15" max="15" width="14.16015625" style="2" bestFit="1" customWidth="1"/>
    <col min="16" max="16" width="17.16015625" style="2" bestFit="1" customWidth="1"/>
    <col min="17" max="17" width="18.33203125" style="2" bestFit="1" customWidth="1"/>
    <col min="18" max="18" width="13.16015625" style="3" customWidth="1"/>
    <col min="19" max="16384" width="9.33203125" style="3" customWidth="1"/>
  </cols>
  <sheetData>
    <row r="1" spans="1:3" ht="15" hidden="1">
      <c r="A1" s="1" t="s">
        <v>251</v>
      </c>
      <c r="B1" s="1"/>
      <c r="C1" s="1"/>
    </row>
    <row r="2" spans="1:3" ht="17.25">
      <c r="A2" s="1" t="s">
        <v>364</v>
      </c>
      <c r="B2" s="1"/>
      <c r="C2" s="1"/>
    </row>
    <row r="3" spans="1:17" s="6" customFormat="1" ht="11.25">
      <c r="A3" s="4" t="s">
        <v>1316</v>
      </c>
      <c r="B3" s="4"/>
      <c r="C3" s="4"/>
      <c r="D3" s="5"/>
      <c r="E3" s="5"/>
      <c r="F3" s="5"/>
      <c r="G3" s="5"/>
      <c r="H3" s="5"/>
      <c r="I3" s="5"/>
      <c r="J3" s="5"/>
      <c r="K3" s="5"/>
      <c r="L3" s="5"/>
      <c r="M3" s="5"/>
      <c r="N3" s="5"/>
      <c r="O3" s="5"/>
      <c r="P3" s="5"/>
      <c r="Q3" s="5"/>
    </row>
    <row r="4" spans="1:3" ht="4.5" customHeight="1">
      <c r="A4" s="1"/>
      <c r="B4" s="1"/>
      <c r="C4" s="1"/>
    </row>
    <row r="5" spans="1:3" ht="17.25" hidden="1">
      <c r="A5" s="1" t="s">
        <v>1317</v>
      </c>
      <c r="B5" s="1"/>
      <c r="C5" s="1"/>
    </row>
    <row r="6" spans="1:17" s="7" customFormat="1" ht="13.5">
      <c r="A6" s="7" t="s">
        <v>254</v>
      </c>
      <c r="D6" s="8"/>
      <c r="E6" s="8"/>
      <c r="F6" s="8"/>
      <c r="G6" s="8"/>
      <c r="H6" s="8"/>
      <c r="I6" s="8"/>
      <c r="J6" s="8"/>
      <c r="K6" s="8"/>
      <c r="L6" s="8"/>
      <c r="M6" s="8"/>
      <c r="N6" s="8"/>
      <c r="O6" s="8"/>
      <c r="P6" s="8"/>
      <c r="Q6" s="8"/>
    </row>
    <row r="8" spans="1:17" s="12" customFormat="1" ht="34.5" customHeight="1">
      <c r="A8" s="245" t="s">
        <v>173</v>
      </c>
      <c r="B8" s="246"/>
      <c r="C8" s="246"/>
      <c r="D8" s="10" t="s">
        <v>174</v>
      </c>
      <c r="E8" s="10" t="s">
        <v>175</v>
      </c>
      <c r="F8" s="10" t="s">
        <v>176</v>
      </c>
      <c r="G8" s="10" t="s">
        <v>177</v>
      </c>
      <c r="H8" s="10" t="s">
        <v>178</v>
      </c>
      <c r="I8" s="10" t="s">
        <v>179</v>
      </c>
      <c r="J8" s="10" t="s">
        <v>255</v>
      </c>
      <c r="K8" s="10" t="s">
        <v>181</v>
      </c>
      <c r="L8" s="10" t="s">
        <v>182</v>
      </c>
      <c r="M8" s="10" t="s">
        <v>183</v>
      </c>
      <c r="N8" s="10" t="s">
        <v>184</v>
      </c>
      <c r="O8" s="10" t="s">
        <v>198</v>
      </c>
      <c r="P8" s="10" t="s">
        <v>185</v>
      </c>
      <c r="Q8" s="11" t="s">
        <v>186</v>
      </c>
    </row>
    <row r="9" spans="1:17" ht="4.5" customHeight="1">
      <c r="A9" s="13"/>
      <c r="B9" s="14"/>
      <c r="C9" s="15"/>
      <c r="D9" s="16"/>
      <c r="E9" s="16"/>
      <c r="F9" s="16"/>
      <c r="G9" s="16"/>
      <c r="H9" s="16"/>
      <c r="I9" s="16"/>
      <c r="J9" s="16"/>
      <c r="K9" s="16"/>
      <c r="L9" s="16"/>
      <c r="M9" s="16"/>
      <c r="N9" s="16"/>
      <c r="O9" s="16"/>
      <c r="P9" s="16"/>
      <c r="Q9" s="16"/>
    </row>
    <row r="10" spans="1:17" ht="16.5">
      <c r="A10" s="17" t="s">
        <v>1318</v>
      </c>
      <c r="B10" s="18"/>
      <c r="C10" s="19"/>
      <c r="D10" s="20"/>
      <c r="E10" s="20"/>
      <c r="F10" s="20"/>
      <c r="G10" s="20"/>
      <c r="H10" s="20"/>
      <c r="I10" s="20"/>
      <c r="J10" s="20"/>
      <c r="K10" s="20"/>
      <c r="L10" s="20"/>
      <c r="M10" s="20"/>
      <c r="N10" s="20"/>
      <c r="O10" s="20"/>
      <c r="P10" s="20"/>
      <c r="Q10" s="20"/>
    </row>
    <row r="11" spans="1:17" ht="4.5" customHeight="1">
      <c r="A11" s="21"/>
      <c r="B11" s="22"/>
      <c r="C11" s="23"/>
      <c r="D11" s="20"/>
      <c r="E11" s="20"/>
      <c r="F11" s="20"/>
      <c r="G11" s="20"/>
      <c r="H11" s="20"/>
      <c r="I11" s="20"/>
      <c r="J11" s="20"/>
      <c r="K11" s="20"/>
      <c r="L11" s="20"/>
      <c r="M11" s="20"/>
      <c r="N11" s="20"/>
      <c r="O11" s="20"/>
      <c r="P11" s="20"/>
      <c r="Q11" s="20"/>
    </row>
    <row r="12" spans="1:18" s="73" customFormat="1" ht="24.75" customHeight="1">
      <c r="A12" s="256" t="s">
        <v>1319</v>
      </c>
      <c r="B12" s="257"/>
      <c r="C12" s="258"/>
      <c r="D12" s="71">
        <f>-SUM(D13:D15)</f>
        <v>36782194</v>
      </c>
      <c r="E12" s="71">
        <f>-SUM(E13:E15)</f>
        <v>0</v>
      </c>
      <c r="F12" s="71">
        <f aca="true" t="shared" si="0" ref="F12:P12">-SUM(F13:F15)</f>
        <v>29761395</v>
      </c>
      <c r="G12" s="71">
        <f t="shared" si="0"/>
        <v>22581019</v>
      </c>
      <c r="H12" s="71">
        <f t="shared" si="0"/>
        <v>399192</v>
      </c>
      <c r="I12" s="71">
        <f t="shared" si="0"/>
        <v>61354741</v>
      </c>
      <c r="J12" s="71">
        <f t="shared" si="0"/>
        <v>3899235</v>
      </c>
      <c r="K12" s="71">
        <f t="shared" si="0"/>
        <v>11338659</v>
      </c>
      <c r="L12" s="71">
        <f t="shared" si="0"/>
        <v>37051958</v>
      </c>
      <c r="M12" s="71">
        <f t="shared" si="0"/>
        <v>12699962</v>
      </c>
      <c r="N12" s="71">
        <f t="shared" si="0"/>
        <v>11060440</v>
      </c>
      <c r="O12" s="71">
        <f t="shared" si="0"/>
        <v>0</v>
      </c>
      <c r="P12" s="71">
        <f t="shared" si="0"/>
        <v>26115285</v>
      </c>
      <c r="Q12" s="71">
        <f>SUM(D12:P12)</f>
        <v>253044080</v>
      </c>
      <c r="R12" s="72"/>
    </row>
    <row r="13" spans="1:18" s="30" customFormat="1" ht="30" customHeight="1">
      <c r="A13" s="24"/>
      <c r="B13" s="247" t="s">
        <v>201</v>
      </c>
      <c r="C13" s="248"/>
      <c r="D13" s="27">
        <v>-342959</v>
      </c>
      <c r="E13" s="27">
        <v>0</v>
      </c>
      <c r="F13" s="27">
        <v>-1493244</v>
      </c>
      <c r="G13" s="27">
        <v>-407558</v>
      </c>
      <c r="H13" s="27">
        <v>-5942</v>
      </c>
      <c r="I13" s="27">
        <v>-2881589</v>
      </c>
      <c r="J13" s="27">
        <v>0</v>
      </c>
      <c r="K13" s="27">
        <v>-54315</v>
      </c>
      <c r="L13" s="27">
        <v>-766790</v>
      </c>
      <c r="M13" s="27">
        <v>-206942</v>
      </c>
      <c r="N13" s="27">
        <v>-59615</v>
      </c>
      <c r="O13" s="27">
        <v>0</v>
      </c>
      <c r="P13" s="27">
        <v>-269159</v>
      </c>
      <c r="Q13" s="27">
        <f>SUM(D13:P13)</f>
        <v>-6488113</v>
      </c>
      <c r="R13" s="29"/>
    </row>
    <row r="14" spans="1:18" s="30" customFormat="1" ht="30" customHeight="1">
      <c r="A14" s="24"/>
      <c r="B14" s="247" t="s">
        <v>202</v>
      </c>
      <c r="C14" s="248"/>
      <c r="D14" s="27">
        <v>0</v>
      </c>
      <c r="E14" s="27">
        <v>0</v>
      </c>
      <c r="F14" s="27">
        <v>0</v>
      </c>
      <c r="G14" s="27">
        <v>-501</v>
      </c>
      <c r="H14" s="27">
        <v>0</v>
      </c>
      <c r="I14" s="27">
        <v>0</v>
      </c>
      <c r="J14" s="27">
        <v>0</v>
      </c>
      <c r="K14" s="27">
        <v>0</v>
      </c>
      <c r="L14" s="27">
        <v>0</v>
      </c>
      <c r="M14" s="27">
        <v>-17550</v>
      </c>
      <c r="N14" s="27">
        <v>0</v>
      </c>
      <c r="O14" s="27">
        <v>0</v>
      </c>
      <c r="P14" s="27">
        <v>0</v>
      </c>
      <c r="Q14" s="27">
        <f aca="true" t="shared" si="1" ref="Q14:Q71">SUM(D14:P14)</f>
        <v>-18051</v>
      </c>
      <c r="R14" s="29"/>
    </row>
    <row r="15" spans="1:18" s="30" customFormat="1" ht="30" customHeight="1">
      <c r="A15" s="24"/>
      <c r="B15" s="247" t="s">
        <v>203</v>
      </c>
      <c r="C15" s="248"/>
      <c r="D15" s="27">
        <v>-36439235</v>
      </c>
      <c r="E15" s="27">
        <v>0</v>
      </c>
      <c r="F15" s="27">
        <v>-28268151</v>
      </c>
      <c r="G15" s="27">
        <v>-22172960</v>
      </c>
      <c r="H15" s="27">
        <v>-393250</v>
      </c>
      <c r="I15" s="27">
        <v>-58473152</v>
      </c>
      <c r="J15" s="27">
        <v>-3899235</v>
      </c>
      <c r="K15" s="27">
        <v>-11284344</v>
      </c>
      <c r="L15" s="27">
        <v>-36285168</v>
      </c>
      <c r="M15" s="27">
        <v>-12475470</v>
      </c>
      <c r="N15" s="27">
        <v>-11000825</v>
      </c>
      <c r="O15" s="27">
        <v>0</v>
      </c>
      <c r="P15" s="27">
        <v>-25846126</v>
      </c>
      <c r="Q15" s="27">
        <f t="shared" si="1"/>
        <v>-246537916</v>
      </c>
      <c r="R15" s="29"/>
    </row>
    <row r="16" spans="1:18" s="73" customFormat="1" ht="24.75" customHeight="1">
      <c r="A16" s="256" t="s">
        <v>1320</v>
      </c>
      <c r="B16" s="257"/>
      <c r="C16" s="258"/>
      <c r="D16" s="71">
        <f>-SUM(D17:D19)</f>
        <v>0</v>
      </c>
      <c r="E16" s="71">
        <f>-SUM(E17:E19)</f>
        <v>0</v>
      </c>
      <c r="F16" s="71">
        <f aca="true" t="shared" si="2" ref="F16:P16">-SUM(F17:F19)</f>
        <v>15093002</v>
      </c>
      <c r="G16" s="71">
        <f t="shared" si="2"/>
        <v>21261915</v>
      </c>
      <c r="H16" s="71">
        <f t="shared" si="2"/>
        <v>0</v>
      </c>
      <c r="I16" s="71">
        <f t="shared" si="2"/>
        <v>8879388</v>
      </c>
      <c r="J16" s="71">
        <f t="shared" si="2"/>
        <v>0</v>
      </c>
      <c r="K16" s="71">
        <f t="shared" si="2"/>
        <v>0</v>
      </c>
      <c r="L16" s="71">
        <f t="shared" si="2"/>
        <v>9606618</v>
      </c>
      <c r="M16" s="71">
        <f t="shared" si="2"/>
        <v>0</v>
      </c>
      <c r="N16" s="71">
        <f t="shared" si="2"/>
        <v>0</v>
      </c>
      <c r="O16" s="71">
        <f t="shared" si="2"/>
        <v>0</v>
      </c>
      <c r="P16" s="71">
        <f t="shared" si="2"/>
        <v>5010643</v>
      </c>
      <c r="Q16" s="71">
        <f>SUM(D16:P16)</f>
        <v>59851566</v>
      </c>
      <c r="R16" s="72"/>
    </row>
    <row r="17" spans="1:18" s="30" customFormat="1" ht="30" customHeight="1">
      <c r="A17" s="24"/>
      <c r="B17" s="247" t="s">
        <v>204</v>
      </c>
      <c r="C17" s="248"/>
      <c r="D17" s="27">
        <v>0</v>
      </c>
      <c r="E17" s="27">
        <v>0</v>
      </c>
      <c r="F17" s="27">
        <v>0</v>
      </c>
      <c r="G17" s="27">
        <v>-10304</v>
      </c>
      <c r="H17" s="27">
        <v>0</v>
      </c>
      <c r="I17" s="27">
        <v>-29839</v>
      </c>
      <c r="J17" s="27">
        <v>0</v>
      </c>
      <c r="K17" s="27">
        <v>0</v>
      </c>
      <c r="L17" s="27">
        <v>-62068</v>
      </c>
      <c r="M17" s="27">
        <v>0</v>
      </c>
      <c r="N17" s="27">
        <v>0</v>
      </c>
      <c r="O17" s="27">
        <v>0</v>
      </c>
      <c r="P17" s="27">
        <v>0</v>
      </c>
      <c r="Q17" s="27">
        <f t="shared" si="1"/>
        <v>-102211</v>
      </c>
      <c r="R17" s="29"/>
    </row>
    <row r="18" spans="1:18" s="30" customFormat="1" ht="30" customHeight="1">
      <c r="A18" s="24"/>
      <c r="B18" s="247" t="s">
        <v>205</v>
      </c>
      <c r="C18" s="248"/>
      <c r="D18" s="27">
        <v>0</v>
      </c>
      <c r="E18" s="27">
        <v>0</v>
      </c>
      <c r="F18" s="27">
        <v>0</v>
      </c>
      <c r="G18" s="27">
        <v>0</v>
      </c>
      <c r="H18" s="27">
        <v>0</v>
      </c>
      <c r="I18" s="27">
        <v>0</v>
      </c>
      <c r="J18" s="27">
        <v>0</v>
      </c>
      <c r="K18" s="27">
        <v>0</v>
      </c>
      <c r="L18" s="27">
        <v>0</v>
      </c>
      <c r="M18" s="27">
        <v>0</v>
      </c>
      <c r="N18" s="27">
        <v>0</v>
      </c>
      <c r="O18" s="27">
        <v>0</v>
      </c>
      <c r="P18" s="27">
        <v>0</v>
      </c>
      <c r="Q18" s="27">
        <f t="shared" si="1"/>
        <v>0</v>
      </c>
      <c r="R18" s="29"/>
    </row>
    <row r="19" spans="1:18" s="30" customFormat="1" ht="30" customHeight="1">
      <c r="A19" s="24"/>
      <c r="B19" s="247" t="s">
        <v>206</v>
      </c>
      <c r="C19" s="248"/>
      <c r="D19" s="27">
        <v>0</v>
      </c>
      <c r="E19" s="27">
        <v>0</v>
      </c>
      <c r="F19" s="27">
        <v>-15093002</v>
      </c>
      <c r="G19" s="27">
        <v>-21251611</v>
      </c>
      <c r="H19" s="27">
        <v>0</v>
      </c>
      <c r="I19" s="27">
        <v>-8849549</v>
      </c>
      <c r="J19" s="27">
        <v>0</v>
      </c>
      <c r="K19" s="27">
        <v>0</v>
      </c>
      <c r="L19" s="27">
        <v>-9544550</v>
      </c>
      <c r="M19" s="27">
        <v>0</v>
      </c>
      <c r="N19" s="27">
        <v>0</v>
      </c>
      <c r="O19" s="27">
        <v>0</v>
      </c>
      <c r="P19" s="27">
        <v>-5010643</v>
      </c>
      <c r="Q19" s="27">
        <f t="shared" si="1"/>
        <v>-59749355</v>
      </c>
      <c r="R19" s="29"/>
    </row>
    <row r="20" spans="1:18" s="73" customFormat="1" ht="30" customHeight="1">
      <c r="A20" s="256" t="s">
        <v>1321</v>
      </c>
      <c r="B20" s="257"/>
      <c r="C20" s="258"/>
      <c r="D20" s="71">
        <f>-SUM(D21:D23)</f>
        <v>3208705</v>
      </c>
      <c r="E20" s="71">
        <f>-SUM(E21:E23)</f>
        <v>0</v>
      </c>
      <c r="F20" s="71">
        <f aca="true" t="shared" si="3" ref="F20:P20">-SUM(F21:F23)</f>
        <v>1123406</v>
      </c>
      <c r="G20" s="71">
        <f t="shared" si="3"/>
        <v>4218550</v>
      </c>
      <c r="H20" s="71">
        <f t="shared" si="3"/>
        <v>105701</v>
      </c>
      <c r="I20" s="71">
        <f t="shared" si="3"/>
        <v>3199824</v>
      </c>
      <c r="J20" s="71">
        <f t="shared" si="3"/>
        <v>0</v>
      </c>
      <c r="K20" s="71">
        <f t="shared" si="3"/>
        <v>688841</v>
      </c>
      <c r="L20" s="71">
        <f t="shared" si="3"/>
        <v>3752657</v>
      </c>
      <c r="M20" s="71">
        <f t="shared" si="3"/>
        <v>1327365</v>
      </c>
      <c r="N20" s="71">
        <f t="shared" si="3"/>
        <v>839787</v>
      </c>
      <c r="O20" s="71">
        <f t="shared" si="3"/>
        <v>0</v>
      </c>
      <c r="P20" s="71">
        <f t="shared" si="3"/>
        <v>2069402</v>
      </c>
      <c r="Q20" s="71">
        <f t="shared" si="1"/>
        <v>20534238</v>
      </c>
      <c r="R20" s="72"/>
    </row>
    <row r="21" spans="1:18" s="30" customFormat="1" ht="30" customHeight="1">
      <c r="A21" s="24"/>
      <c r="B21" s="247" t="s">
        <v>207</v>
      </c>
      <c r="C21" s="248"/>
      <c r="D21" s="27">
        <v>-32161</v>
      </c>
      <c r="E21" s="27">
        <v>0</v>
      </c>
      <c r="F21" s="27">
        <v>0</v>
      </c>
      <c r="G21" s="27">
        <v>-61164</v>
      </c>
      <c r="H21" s="27">
        <v>0</v>
      </c>
      <c r="I21" s="27">
        <v>-9786</v>
      </c>
      <c r="J21" s="27">
        <v>0</v>
      </c>
      <c r="K21" s="27">
        <v>0</v>
      </c>
      <c r="L21" s="27">
        <v>0</v>
      </c>
      <c r="M21" s="27">
        <v>0</v>
      </c>
      <c r="N21" s="27">
        <v>0</v>
      </c>
      <c r="O21" s="27">
        <v>0</v>
      </c>
      <c r="P21" s="27">
        <v>0</v>
      </c>
      <c r="Q21" s="27">
        <f t="shared" si="1"/>
        <v>-103111</v>
      </c>
      <c r="R21" s="29"/>
    </row>
    <row r="22" spans="1:18" s="30" customFormat="1" ht="30" customHeight="1">
      <c r="A22" s="24"/>
      <c r="B22" s="247" t="s">
        <v>208</v>
      </c>
      <c r="C22" s="248"/>
      <c r="D22" s="27">
        <v>0</v>
      </c>
      <c r="E22" s="27">
        <v>0</v>
      </c>
      <c r="F22" s="27">
        <v>0</v>
      </c>
      <c r="G22" s="27">
        <v>0</v>
      </c>
      <c r="H22" s="27">
        <v>0</v>
      </c>
      <c r="I22" s="27">
        <v>0</v>
      </c>
      <c r="J22" s="27">
        <v>0</v>
      </c>
      <c r="K22" s="27">
        <v>0</v>
      </c>
      <c r="L22" s="27">
        <v>0</v>
      </c>
      <c r="M22" s="27">
        <v>-38800</v>
      </c>
      <c r="N22" s="27">
        <v>0</v>
      </c>
      <c r="O22" s="27">
        <v>0</v>
      </c>
      <c r="P22" s="27">
        <v>0</v>
      </c>
      <c r="Q22" s="27">
        <f t="shared" si="1"/>
        <v>-38800</v>
      </c>
      <c r="R22" s="29"/>
    </row>
    <row r="23" spans="1:18" s="30" customFormat="1" ht="30" customHeight="1">
      <c r="A23" s="24"/>
      <c r="B23" s="247" t="s">
        <v>209</v>
      </c>
      <c r="C23" s="248"/>
      <c r="D23" s="27">
        <v>-3176544</v>
      </c>
      <c r="E23" s="27">
        <v>0</v>
      </c>
      <c r="F23" s="27">
        <v>-1123406</v>
      </c>
      <c r="G23" s="27">
        <v>-4157386</v>
      </c>
      <c r="H23" s="27">
        <v>-105701</v>
      </c>
      <c r="I23" s="27">
        <v>-3190038</v>
      </c>
      <c r="J23" s="27">
        <v>0</v>
      </c>
      <c r="K23" s="27">
        <v>-688841</v>
      </c>
      <c r="L23" s="27">
        <v>-3752657</v>
      </c>
      <c r="M23" s="27">
        <v>-1288565</v>
      </c>
      <c r="N23" s="27">
        <v>-839787</v>
      </c>
      <c r="O23" s="27">
        <v>0</v>
      </c>
      <c r="P23" s="27">
        <v>-2069402</v>
      </c>
      <c r="Q23" s="27">
        <f t="shared" si="1"/>
        <v>-20392327</v>
      </c>
      <c r="R23" s="29"/>
    </row>
    <row r="24" spans="1:18" s="73" customFormat="1" ht="30" customHeight="1">
      <c r="A24" s="256" t="s">
        <v>1322</v>
      </c>
      <c r="B24" s="257"/>
      <c r="C24" s="258"/>
      <c r="D24" s="71">
        <f>-SUM(D25:D27)</f>
        <v>0</v>
      </c>
      <c r="E24" s="71">
        <f>-SUM(E25:E27)</f>
        <v>0</v>
      </c>
      <c r="F24" s="71">
        <f aca="true" t="shared" si="4" ref="F24:P24">-SUM(F25:F27)</f>
        <v>249286</v>
      </c>
      <c r="G24" s="71">
        <f t="shared" si="4"/>
        <v>1066049</v>
      </c>
      <c r="H24" s="71">
        <f t="shared" si="4"/>
        <v>0</v>
      </c>
      <c r="I24" s="71">
        <f t="shared" si="4"/>
        <v>206812</v>
      </c>
      <c r="J24" s="71">
        <f t="shared" si="4"/>
        <v>0</v>
      </c>
      <c r="K24" s="71">
        <f t="shared" si="4"/>
        <v>0</v>
      </c>
      <c r="L24" s="71">
        <f t="shared" si="4"/>
        <v>306712</v>
      </c>
      <c r="M24" s="71">
        <f t="shared" si="4"/>
        <v>0</v>
      </c>
      <c r="N24" s="71">
        <f t="shared" si="4"/>
        <v>0</v>
      </c>
      <c r="O24" s="71">
        <f t="shared" si="4"/>
        <v>0</v>
      </c>
      <c r="P24" s="71">
        <f t="shared" si="4"/>
        <v>168909</v>
      </c>
      <c r="Q24" s="71">
        <f>SUM(D24:P24)</f>
        <v>1997768</v>
      </c>
      <c r="R24" s="72"/>
    </row>
    <row r="25" spans="1:18" s="30" customFormat="1" ht="30" customHeight="1">
      <c r="A25" s="24"/>
      <c r="B25" s="247" t="s">
        <v>210</v>
      </c>
      <c r="C25" s="248"/>
      <c r="D25" s="27">
        <v>0</v>
      </c>
      <c r="E25" s="27">
        <v>0</v>
      </c>
      <c r="F25" s="27">
        <v>0</v>
      </c>
      <c r="G25" s="27">
        <v>0</v>
      </c>
      <c r="H25" s="27">
        <v>0</v>
      </c>
      <c r="I25" s="27">
        <v>0</v>
      </c>
      <c r="J25" s="27">
        <v>0</v>
      </c>
      <c r="K25" s="27">
        <v>0</v>
      </c>
      <c r="L25" s="27">
        <v>0</v>
      </c>
      <c r="M25" s="27">
        <v>0</v>
      </c>
      <c r="N25" s="27">
        <v>0</v>
      </c>
      <c r="O25" s="27">
        <v>0</v>
      </c>
      <c r="P25" s="27">
        <v>0</v>
      </c>
      <c r="Q25" s="27">
        <f t="shared" si="1"/>
        <v>0</v>
      </c>
      <c r="R25" s="29"/>
    </row>
    <row r="26" spans="1:18" s="30" customFormat="1" ht="30" customHeight="1">
      <c r="A26" s="24"/>
      <c r="B26" s="247" t="s">
        <v>211</v>
      </c>
      <c r="C26" s="248"/>
      <c r="D26" s="27">
        <v>0</v>
      </c>
      <c r="E26" s="27">
        <v>0</v>
      </c>
      <c r="F26" s="27">
        <v>0</v>
      </c>
      <c r="G26" s="27">
        <v>0</v>
      </c>
      <c r="H26" s="27">
        <v>0</v>
      </c>
      <c r="I26" s="27">
        <v>0</v>
      </c>
      <c r="J26" s="27">
        <v>0</v>
      </c>
      <c r="K26" s="27">
        <v>0</v>
      </c>
      <c r="L26" s="27">
        <v>0</v>
      </c>
      <c r="M26" s="27">
        <v>0</v>
      </c>
      <c r="N26" s="27">
        <v>0</v>
      </c>
      <c r="O26" s="27">
        <v>0</v>
      </c>
      <c r="P26" s="27">
        <v>0</v>
      </c>
      <c r="Q26" s="27">
        <f t="shared" si="1"/>
        <v>0</v>
      </c>
      <c r="R26" s="29"/>
    </row>
    <row r="27" spans="1:18" s="30" customFormat="1" ht="30" customHeight="1">
      <c r="A27" s="24"/>
      <c r="B27" s="247" t="s">
        <v>212</v>
      </c>
      <c r="C27" s="248"/>
      <c r="D27" s="27">
        <v>0</v>
      </c>
      <c r="E27" s="27">
        <v>0</v>
      </c>
      <c r="F27" s="27">
        <v>-249286</v>
      </c>
      <c r="G27" s="27">
        <v>-1066049</v>
      </c>
      <c r="H27" s="27">
        <v>0</v>
      </c>
      <c r="I27" s="27">
        <v>-206812</v>
      </c>
      <c r="J27" s="27">
        <v>0</v>
      </c>
      <c r="K27" s="27">
        <v>0</v>
      </c>
      <c r="L27" s="27">
        <v>-306712</v>
      </c>
      <c r="M27" s="27">
        <v>0</v>
      </c>
      <c r="N27" s="27">
        <v>0</v>
      </c>
      <c r="O27" s="27">
        <v>0</v>
      </c>
      <c r="P27" s="27">
        <v>-168909</v>
      </c>
      <c r="Q27" s="27">
        <f t="shared" si="1"/>
        <v>-1997768</v>
      </c>
      <c r="R27" s="29"/>
    </row>
    <row r="28" spans="1:18" s="73" customFormat="1" ht="30" customHeight="1">
      <c r="A28" s="256" t="s">
        <v>1323</v>
      </c>
      <c r="B28" s="257"/>
      <c r="C28" s="258"/>
      <c r="D28" s="71">
        <f>-SUM(D29:D31)</f>
        <v>0</v>
      </c>
      <c r="E28" s="71">
        <f>-SUM(E29:E31)</f>
        <v>0</v>
      </c>
      <c r="F28" s="71">
        <f aca="true" t="shared" si="5" ref="F28:P28">-SUM(F29:F31)</f>
        <v>0</v>
      </c>
      <c r="G28" s="71">
        <f t="shared" si="5"/>
        <v>0</v>
      </c>
      <c r="H28" s="71">
        <f t="shared" si="5"/>
        <v>0</v>
      </c>
      <c r="I28" s="71">
        <f t="shared" si="5"/>
        <v>0</v>
      </c>
      <c r="J28" s="71">
        <f t="shared" si="5"/>
        <v>0</v>
      </c>
      <c r="K28" s="71">
        <f t="shared" si="5"/>
        <v>0</v>
      </c>
      <c r="L28" s="71">
        <f t="shared" si="5"/>
        <v>0</v>
      </c>
      <c r="M28" s="71">
        <f t="shared" si="5"/>
        <v>0</v>
      </c>
      <c r="N28" s="71">
        <f t="shared" si="5"/>
        <v>0</v>
      </c>
      <c r="O28" s="71">
        <f t="shared" si="5"/>
        <v>0</v>
      </c>
      <c r="P28" s="71">
        <f t="shared" si="5"/>
        <v>0</v>
      </c>
      <c r="Q28" s="71">
        <f t="shared" si="1"/>
        <v>0</v>
      </c>
      <c r="R28" s="72"/>
    </row>
    <row r="29" spans="1:18" s="30" customFormat="1" ht="30" customHeight="1">
      <c r="A29" s="74"/>
      <c r="B29" s="248" t="s">
        <v>1324</v>
      </c>
      <c r="C29" s="249"/>
      <c r="D29" s="39">
        <v>0</v>
      </c>
      <c r="E29" s="39">
        <v>0</v>
      </c>
      <c r="F29" s="39">
        <v>0</v>
      </c>
      <c r="G29" s="39">
        <v>0</v>
      </c>
      <c r="H29" s="39">
        <v>0</v>
      </c>
      <c r="I29" s="39">
        <v>0</v>
      </c>
      <c r="J29" s="39">
        <v>0</v>
      </c>
      <c r="K29" s="39">
        <v>0</v>
      </c>
      <c r="L29" s="39">
        <v>0</v>
      </c>
      <c r="M29" s="39">
        <v>0</v>
      </c>
      <c r="N29" s="39">
        <v>0</v>
      </c>
      <c r="O29" s="39">
        <v>0</v>
      </c>
      <c r="P29" s="39">
        <v>0</v>
      </c>
      <c r="Q29" s="27">
        <f t="shared" si="1"/>
        <v>0</v>
      </c>
      <c r="R29" s="29"/>
    </row>
    <row r="30" spans="1:18" s="30" customFormat="1" ht="30" customHeight="1">
      <c r="A30" s="74"/>
      <c r="B30" s="248" t="s">
        <v>1325</v>
      </c>
      <c r="C30" s="249"/>
      <c r="D30" s="39">
        <v>0</v>
      </c>
      <c r="E30" s="39">
        <v>0</v>
      </c>
      <c r="F30" s="39">
        <v>0</v>
      </c>
      <c r="G30" s="39">
        <v>0</v>
      </c>
      <c r="H30" s="39">
        <v>0</v>
      </c>
      <c r="I30" s="39">
        <v>0</v>
      </c>
      <c r="J30" s="39">
        <v>0</v>
      </c>
      <c r="K30" s="39">
        <v>0</v>
      </c>
      <c r="L30" s="39">
        <v>0</v>
      </c>
      <c r="M30" s="39">
        <v>0</v>
      </c>
      <c r="N30" s="39">
        <v>0</v>
      </c>
      <c r="O30" s="39">
        <v>0</v>
      </c>
      <c r="P30" s="39">
        <v>0</v>
      </c>
      <c r="Q30" s="27">
        <f t="shared" si="1"/>
        <v>0</v>
      </c>
      <c r="R30" s="29"/>
    </row>
    <row r="31" spans="1:18" s="30" customFormat="1" ht="30" customHeight="1">
      <c r="A31" s="74"/>
      <c r="B31" s="248" t="s">
        <v>1326</v>
      </c>
      <c r="C31" s="249"/>
      <c r="D31" s="39">
        <v>0</v>
      </c>
      <c r="E31" s="39">
        <v>0</v>
      </c>
      <c r="F31" s="39">
        <v>0</v>
      </c>
      <c r="G31" s="39">
        <v>0</v>
      </c>
      <c r="H31" s="39">
        <v>0</v>
      </c>
      <c r="I31" s="39">
        <v>0</v>
      </c>
      <c r="J31" s="39">
        <v>0</v>
      </c>
      <c r="K31" s="39">
        <v>0</v>
      </c>
      <c r="L31" s="39">
        <v>0</v>
      </c>
      <c r="M31" s="39">
        <v>0</v>
      </c>
      <c r="N31" s="39">
        <v>0</v>
      </c>
      <c r="O31" s="39">
        <v>0</v>
      </c>
      <c r="P31" s="39">
        <v>0</v>
      </c>
      <c r="Q31" s="27">
        <f t="shared" si="1"/>
        <v>0</v>
      </c>
      <c r="R31" s="29"/>
    </row>
    <row r="32" spans="1:18" s="73" customFormat="1" ht="30" customHeight="1">
      <c r="A32" s="256" t="s">
        <v>1327</v>
      </c>
      <c r="B32" s="257"/>
      <c r="C32" s="258"/>
      <c r="D32" s="71">
        <f>-SUM(D33:D35)</f>
        <v>0</v>
      </c>
      <c r="E32" s="71">
        <f>-SUM(E33:E35)</f>
        <v>0</v>
      </c>
      <c r="F32" s="71">
        <f aca="true" t="shared" si="6" ref="F32:P32">-SUM(F33:F35)</f>
        <v>0</v>
      </c>
      <c r="G32" s="71">
        <f t="shared" si="6"/>
        <v>0</v>
      </c>
      <c r="H32" s="71">
        <f t="shared" si="6"/>
        <v>0</v>
      </c>
      <c r="I32" s="71">
        <f t="shared" si="6"/>
        <v>0</v>
      </c>
      <c r="J32" s="71">
        <f t="shared" si="6"/>
        <v>0</v>
      </c>
      <c r="K32" s="71">
        <f t="shared" si="6"/>
        <v>0</v>
      </c>
      <c r="L32" s="71">
        <f t="shared" si="6"/>
        <v>0</v>
      </c>
      <c r="M32" s="71">
        <f t="shared" si="6"/>
        <v>0</v>
      </c>
      <c r="N32" s="71">
        <f t="shared" si="6"/>
        <v>0</v>
      </c>
      <c r="O32" s="71">
        <f t="shared" si="6"/>
        <v>0</v>
      </c>
      <c r="P32" s="71">
        <f t="shared" si="6"/>
        <v>0</v>
      </c>
      <c r="Q32" s="71">
        <f>SUM(D32:P32)</f>
        <v>0</v>
      </c>
      <c r="R32" s="72"/>
    </row>
    <row r="33" spans="1:18" s="30" customFormat="1" ht="30" customHeight="1">
      <c r="A33" s="74"/>
      <c r="B33" s="248" t="s">
        <v>1328</v>
      </c>
      <c r="C33" s="249"/>
      <c r="D33" s="39">
        <v>0</v>
      </c>
      <c r="E33" s="39">
        <v>0</v>
      </c>
      <c r="F33" s="39">
        <v>0</v>
      </c>
      <c r="G33" s="39">
        <v>0</v>
      </c>
      <c r="H33" s="39">
        <v>0</v>
      </c>
      <c r="I33" s="39">
        <v>0</v>
      </c>
      <c r="J33" s="39">
        <v>0</v>
      </c>
      <c r="K33" s="39">
        <v>0</v>
      </c>
      <c r="L33" s="39">
        <v>0</v>
      </c>
      <c r="M33" s="39">
        <v>0</v>
      </c>
      <c r="N33" s="39">
        <v>0</v>
      </c>
      <c r="O33" s="39">
        <v>0</v>
      </c>
      <c r="P33" s="39">
        <v>0</v>
      </c>
      <c r="Q33" s="27">
        <f t="shared" si="1"/>
        <v>0</v>
      </c>
      <c r="R33" s="29"/>
    </row>
    <row r="34" spans="1:18" s="30" customFormat="1" ht="30" customHeight="1">
      <c r="A34" s="74"/>
      <c r="B34" s="248" t="s">
        <v>1329</v>
      </c>
      <c r="C34" s="249"/>
      <c r="D34" s="39">
        <v>0</v>
      </c>
      <c r="E34" s="39">
        <v>0</v>
      </c>
      <c r="F34" s="39">
        <v>0</v>
      </c>
      <c r="G34" s="39">
        <v>0</v>
      </c>
      <c r="H34" s="39">
        <v>0</v>
      </c>
      <c r="I34" s="39">
        <v>0</v>
      </c>
      <c r="J34" s="39">
        <v>0</v>
      </c>
      <c r="K34" s="39">
        <v>0</v>
      </c>
      <c r="L34" s="39">
        <v>0</v>
      </c>
      <c r="M34" s="39">
        <v>0</v>
      </c>
      <c r="N34" s="39">
        <v>0</v>
      </c>
      <c r="O34" s="39">
        <v>0</v>
      </c>
      <c r="P34" s="39">
        <v>0</v>
      </c>
      <c r="Q34" s="27">
        <f t="shared" si="1"/>
        <v>0</v>
      </c>
      <c r="R34" s="29"/>
    </row>
    <row r="35" spans="1:18" s="30" customFormat="1" ht="30" customHeight="1">
      <c r="A35" s="74"/>
      <c r="B35" s="248" t="s">
        <v>1330</v>
      </c>
      <c r="C35" s="249"/>
      <c r="D35" s="39">
        <v>0</v>
      </c>
      <c r="E35" s="39">
        <v>0</v>
      </c>
      <c r="F35" s="39">
        <v>0</v>
      </c>
      <c r="G35" s="39">
        <v>0</v>
      </c>
      <c r="H35" s="39">
        <v>0</v>
      </c>
      <c r="I35" s="39">
        <v>0</v>
      </c>
      <c r="J35" s="39">
        <v>0</v>
      </c>
      <c r="K35" s="39">
        <v>0</v>
      </c>
      <c r="L35" s="39">
        <v>0</v>
      </c>
      <c r="M35" s="39">
        <v>0</v>
      </c>
      <c r="N35" s="39">
        <v>0</v>
      </c>
      <c r="O35" s="39">
        <v>0</v>
      </c>
      <c r="P35" s="39">
        <v>0</v>
      </c>
      <c r="Q35" s="27">
        <f t="shared" si="1"/>
        <v>0</v>
      </c>
      <c r="R35" s="29"/>
    </row>
    <row r="36" spans="1:18" s="73" customFormat="1" ht="30" customHeight="1">
      <c r="A36" s="256" t="s">
        <v>1331</v>
      </c>
      <c r="B36" s="257"/>
      <c r="C36" s="258"/>
      <c r="D36" s="71">
        <f>-SUM(D37:D39)</f>
        <v>0</v>
      </c>
      <c r="E36" s="71">
        <f>-SUM(E37:E39)</f>
        <v>0</v>
      </c>
      <c r="F36" s="71">
        <f aca="true" t="shared" si="7" ref="F36:P36">-SUM(F37:F39)</f>
        <v>0</v>
      </c>
      <c r="G36" s="71">
        <f t="shared" si="7"/>
        <v>0</v>
      </c>
      <c r="H36" s="71">
        <f t="shared" si="7"/>
        <v>0</v>
      </c>
      <c r="I36" s="71">
        <f t="shared" si="7"/>
        <v>0</v>
      </c>
      <c r="J36" s="71">
        <f t="shared" si="7"/>
        <v>0</v>
      </c>
      <c r="K36" s="71">
        <f t="shared" si="7"/>
        <v>0</v>
      </c>
      <c r="L36" s="71">
        <f t="shared" si="7"/>
        <v>0</v>
      </c>
      <c r="M36" s="71">
        <f t="shared" si="7"/>
        <v>0</v>
      </c>
      <c r="N36" s="71">
        <f t="shared" si="7"/>
        <v>0</v>
      </c>
      <c r="O36" s="71">
        <f t="shared" si="7"/>
        <v>0</v>
      </c>
      <c r="P36" s="71">
        <f t="shared" si="7"/>
        <v>0</v>
      </c>
      <c r="Q36" s="71">
        <f t="shared" si="1"/>
        <v>0</v>
      </c>
      <c r="R36" s="72"/>
    </row>
    <row r="37" spans="1:18" s="30" customFormat="1" ht="30" customHeight="1">
      <c r="A37" s="74"/>
      <c r="B37" s="248" t="s">
        <v>349</v>
      </c>
      <c r="C37" s="249"/>
      <c r="D37" s="39">
        <v>0</v>
      </c>
      <c r="E37" s="39">
        <v>0</v>
      </c>
      <c r="F37" s="39">
        <v>0</v>
      </c>
      <c r="G37" s="39">
        <v>0</v>
      </c>
      <c r="H37" s="39">
        <v>0</v>
      </c>
      <c r="I37" s="39">
        <v>0</v>
      </c>
      <c r="J37" s="39">
        <v>0</v>
      </c>
      <c r="K37" s="39">
        <v>0</v>
      </c>
      <c r="L37" s="39">
        <v>0</v>
      </c>
      <c r="M37" s="39">
        <v>0</v>
      </c>
      <c r="N37" s="39">
        <v>0</v>
      </c>
      <c r="O37" s="39">
        <v>0</v>
      </c>
      <c r="P37" s="39">
        <v>0</v>
      </c>
      <c r="Q37" s="27">
        <f t="shared" si="1"/>
        <v>0</v>
      </c>
      <c r="R37" s="29"/>
    </row>
    <row r="38" spans="1:18" s="30" customFormat="1" ht="30" customHeight="1">
      <c r="A38" s="74"/>
      <c r="B38" s="248" t="s">
        <v>350</v>
      </c>
      <c r="C38" s="249"/>
      <c r="D38" s="39">
        <v>0</v>
      </c>
      <c r="E38" s="39">
        <v>0</v>
      </c>
      <c r="F38" s="39">
        <v>0</v>
      </c>
      <c r="G38" s="39">
        <v>0</v>
      </c>
      <c r="H38" s="39">
        <v>0</v>
      </c>
      <c r="I38" s="39">
        <v>0</v>
      </c>
      <c r="J38" s="39">
        <v>0</v>
      </c>
      <c r="K38" s="39">
        <v>0</v>
      </c>
      <c r="L38" s="39">
        <v>0</v>
      </c>
      <c r="M38" s="39">
        <v>0</v>
      </c>
      <c r="N38" s="39">
        <v>0</v>
      </c>
      <c r="O38" s="39">
        <v>0</v>
      </c>
      <c r="P38" s="39">
        <v>0</v>
      </c>
      <c r="Q38" s="27">
        <f t="shared" si="1"/>
        <v>0</v>
      </c>
      <c r="R38" s="29"/>
    </row>
    <row r="39" spans="1:18" s="30" customFormat="1" ht="30" customHeight="1">
      <c r="A39" s="74"/>
      <c r="B39" s="248" t="s">
        <v>351</v>
      </c>
      <c r="C39" s="249"/>
      <c r="D39" s="39">
        <v>0</v>
      </c>
      <c r="E39" s="39">
        <v>0</v>
      </c>
      <c r="F39" s="39">
        <v>0</v>
      </c>
      <c r="G39" s="39">
        <v>0</v>
      </c>
      <c r="H39" s="39">
        <v>0</v>
      </c>
      <c r="I39" s="39">
        <v>0</v>
      </c>
      <c r="J39" s="39">
        <v>0</v>
      </c>
      <c r="K39" s="39">
        <v>0</v>
      </c>
      <c r="L39" s="39">
        <v>0</v>
      </c>
      <c r="M39" s="39">
        <v>0</v>
      </c>
      <c r="N39" s="39">
        <v>0</v>
      </c>
      <c r="O39" s="39">
        <v>0</v>
      </c>
      <c r="P39" s="39">
        <v>0</v>
      </c>
      <c r="Q39" s="27">
        <f t="shared" si="1"/>
        <v>0</v>
      </c>
      <c r="R39" s="29"/>
    </row>
    <row r="40" spans="1:18" s="73" customFormat="1" ht="30" customHeight="1">
      <c r="A40" s="256" t="s">
        <v>352</v>
      </c>
      <c r="B40" s="257"/>
      <c r="C40" s="258"/>
      <c r="D40" s="71">
        <f>-SUM(D41:D43)</f>
        <v>0</v>
      </c>
      <c r="E40" s="71">
        <f>-SUM(E41:E43)</f>
        <v>0</v>
      </c>
      <c r="F40" s="71">
        <f aca="true" t="shared" si="8" ref="F40:P40">-SUM(F41:F43)</f>
        <v>0</v>
      </c>
      <c r="G40" s="71">
        <f t="shared" si="8"/>
        <v>0</v>
      </c>
      <c r="H40" s="71">
        <f t="shared" si="8"/>
        <v>0</v>
      </c>
      <c r="I40" s="71">
        <f t="shared" si="8"/>
        <v>0</v>
      </c>
      <c r="J40" s="71">
        <f t="shared" si="8"/>
        <v>0</v>
      </c>
      <c r="K40" s="71">
        <f t="shared" si="8"/>
        <v>0</v>
      </c>
      <c r="L40" s="71">
        <f t="shared" si="8"/>
        <v>0</v>
      </c>
      <c r="M40" s="71">
        <f t="shared" si="8"/>
        <v>0</v>
      </c>
      <c r="N40" s="71">
        <f t="shared" si="8"/>
        <v>0</v>
      </c>
      <c r="O40" s="71">
        <f t="shared" si="8"/>
        <v>0</v>
      </c>
      <c r="P40" s="71">
        <f t="shared" si="8"/>
        <v>0</v>
      </c>
      <c r="Q40" s="71">
        <f>SUM(D40:P40)</f>
        <v>0</v>
      </c>
      <c r="R40" s="72"/>
    </row>
    <row r="41" spans="1:18" s="30" customFormat="1" ht="30" customHeight="1">
      <c r="A41" s="74"/>
      <c r="B41" s="248" t="s">
        <v>353</v>
      </c>
      <c r="C41" s="249"/>
      <c r="D41" s="39">
        <v>0</v>
      </c>
      <c r="E41" s="39">
        <v>0</v>
      </c>
      <c r="F41" s="39">
        <v>0</v>
      </c>
      <c r="G41" s="39">
        <v>0</v>
      </c>
      <c r="H41" s="39">
        <v>0</v>
      </c>
      <c r="I41" s="39">
        <v>0</v>
      </c>
      <c r="J41" s="39">
        <v>0</v>
      </c>
      <c r="K41" s="39">
        <v>0</v>
      </c>
      <c r="L41" s="39">
        <v>0</v>
      </c>
      <c r="M41" s="39">
        <v>0</v>
      </c>
      <c r="N41" s="39">
        <v>0</v>
      </c>
      <c r="O41" s="39">
        <v>0</v>
      </c>
      <c r="P41" s="39">
        <v>0</v>
      </c>
      <c r="Q41" s="27">
        <f t="shared" si="1"/>
        <v>0</v>
      </c>
      <c r="R41" s="29"/>
    </row>
    <row r="42" spans="1:18" s="30" customFormat="1" ht="30" customHeight="1">
      <c r="A42" s="74"/>
      <c r="B42" s="248" t="s">
        <v>354</v>
      </c>
      <c r="C42" s="249"/>
      <c r="D42" s="39">
        <v>0</v>
      </c>
      <c r="E42" s="39">
        <v>0</v>
      </c>
      <c r="F42" s="39">
        <v>0</v>
      </c>
      <c r="G42" s="39">
        <v>0</v>
      </c>
      <c r="H42" s="39">
        <v>0</v>
      </c>
      <c r="I42" s="39">
        <v>0</v>
      </c>
      <c r="J42" s="39">
        <v>0</v>
      </c>
      <c r="K42" s="39">
        <v>0</v>
      </c>
      <c r="L42" s="39">
        <v>0</v>
      </c>
      <c r="M42" s="39">
        <v>0</v>
      </c>
      <c r="N42" s="39">
        <v>0</v>
      </c>
      <c r="O42" s="39">
        <v>0</v>
      </c>
      <c r="P42" s="39">
        <v>0</v>
      </c>
      <c r="Q42" s="27">
        <f t="shared" si="1"/>
        <v>0</v>
      </c>
      <c r="R42" s="29"/>
    </row>
    <row r="43" spans="1:18" s="30" customFormat="1" ht="30" customHeight="1">
      <c r="A43" s="74"/>
      <c r="B43" s="248" t="s">
        <v>355</v>
      </c>
      <c r="C43" s="249"/>
      <c r="D43" s="39">
        <v>0</v>
      </c>
      <c r="E43" s="39">
        <v>0</v>
      </c>
      <c r="F43" s="39">
        <v>0</v>
      </c>
      <c r="G43" s="39">
        <v>0</v>
      </c>
      <c r="H43" s="39">
        <v>0</v>
      </c>
      <c r="I43" s="39">
        <v>0</v>
      </c>
      <c r="J43" s="39">
        <v>0</v>
      </c>
      <c r="K43" s="39">
        <v>0</v>
      </c>
      <c r="L43" s="39">
        <v>0</v>
      </c>
      <c r="M43" s="39">
        <v>0</v>
      </c>
      <c r="N43" s="39">
        <v>0</v>
      </c>
      <c r="O43" s="39">
        <v>0</v>
      </c>
      <c r="P43" s="39">
        <v>0</v>
      </c>
      <c r="Q43" s="27">
        <f t="shared" si="1"/>
        <v>0</v>
      </c>
      <c r="R43" s="29"/>
    </row>
    <row r="44" spans="1:18" s="73" customFormat="1" ht="30" customHeight="1">
      <c r="A44" s="256" t="s">
        <v>356</v>
      </c>
      <c r="B44" s="257"/>
      <c r="C44" s="258"/>
      <c r="D44" s="71">
        <f>-SUM(D45:D47)</f>
        <v>0</v>
      </c>
      <c r="E44" s="71">
        <f>-SUM(E45:E47)</f>
        <v>0</v>
      </c>
      <c r="F44" s="71">
        <f aca="true" t="shared" si="9" ref="F44:P44">-SUM(F45:F47)</f>
        <v>26136269</v>
      </c>
      <c r="G44" s="71">
        <f t="shared" si="9"/>
        <v>15775143</v>
      </c>
      <c r="H44" s="71">
        <f t="shared" si="9"/>
        <v>0</v>
      </c>
      <c r="I44" s="71">
        <f t="shared" si="9"/>
        <v>16203980</v>
      </c>
      <c r="J44" s="71">
        <f t="shared" si="9"/>
        <v>0</v>
      </c>
      <c r="K44" s="71">
        <f t="shared" si="9"/>
        <v>0</v>
      </c>
      <c r="L44" s="71">
        <f t="shared" si="9"/>
        <v>7676859</v>
      </c>
      <c r="M44" s="71">
        <f t="shared" si="9"/>
        <v>0</v>
      </c>
      <c r="N44" s="71">
        <f t="shared" si="9"/>
        <v>0</v>
      </c>
      <c r="O44" s="71">
        <f t="shared" si="9"/>
        <v>0</v>
      </c>
      <c r="P44" s="71">
        <f t="shared" si="9"/>
        <v>7166505</v>
      </c>
      <c r="Q44" s="71">
        <f t="shared" si="1"/>
        <v>72958756</v>
      </c>
      <c r="R44" s="72"/>
    </row>
    <row r="45" spans="1:18" s="30" customFormat="1" ht="30" customHeight="1">
      <c r="A45" s="24"/>
      <c r="B45" s="247" t="s">
        <v>213</v>
      </c>
      <c r="C45" s="248"/>
      <c r="D45" s="39">
        <v>0</v>
      </c>
      <c r="E45" s="39">
        <v>0</v>
      </c>
      <c r="F45" s="39">
        <v>-16507</v>
      </c>
      <c r="G45" s="39">
        <v>-167055</v>
      </c>
      <c r="H45" s="39">
        <v>0</v>
      </c>
      <c r="I45" s="39">
        <v>-7656</v>
      </c>
      <c r="J45" s="39">
        <v>0</v>
      </c>
      <c r="K45" s="39">
        <v>0</v>
      </c>
      <c r="L45" s="39">
        <v>-2288</v>
      </c>
      <c r="M45" s="39">
        <v>0</v>
      </c>
      <c r="N45" s="39">
        <v>0</v>
      </c>
      <c r="O45" s="39">
        <v>0</v>
      </c>
      <c r="P45" s="39">
        <v>0</v>
      </c>
      <c r="Q45" s="27">
        <f t="shared" si="1"/>
        <v>-193506</v>
      </c>
      <c r="R45" s="29"/>
    </row>
    <row r="46" spans="1:18" s="30" customFormat="1" ht="30" customHeight="1">
      <c r="A46" s="24"/>
      <c r="B46" s="247" t="s">
        <v>214</v>
      </c>
      <c r="C46" s="248"/>
      <c r="D46" s="39">
        <v>0</v>
      </c>
      <c r="E46" s="39">
        <v>0</v>
      </c>
      <c r="F46" s="39">
        <v>-18673</v>
      </c>
      <c r="G46" s="39">
        <v>-5464</v>
      </c>
      <c r="H46" s="39">
        <v>0</v>
      </c>
      <c r="I46" s="39">
        <v>-3326</v>
      </c>
      <c r="J46" s="39">
        <v>0</v>
      </c>
      <c r="K46" s="39">
        <v>0</v>
      </c>
      <c r="L46" s="39">
        <v>0</v>
      </c>
      <c r="M46" s="39">
        <v>0</v>
      </c>
      <c r="N46" s="39">
        <v>0</v>
      </c>
      <c r="O46" s="39">
        <v>0</v>
      </c>
      <c r="P46" s="39">
        <v>-1908</v>
      </c>
      <c r="Q46" s="27">
        <f t="shared" si="1"/>
        <v>-29371</v>
      </c>
      <c r="R46" s="29"/>
    </row>
    <row r="47" spans="1:18" s="30" customFormat="1" ht="30" customHeight="1">
      <c r="A47" s="24"/>
      <c r="B47" s="247" t="s">
        <v>215</v>
      </c>
      <c r="C47" s="248"/>
      <c r="D47" s="39">
        <v>0</v>
      </c>
      <c r="E47" s="39">
        <v>0</v>
      </c>
      <c r="F47" s="39">
        <v>-26101089</v>
      </c>
      <c r="G47" s="39">
        <v>-15602624</v>
      </c>
      <c r="H47" s="39">
        <v>0</v>
      </c>
      <c r="I47" s="39">
        <v>-16192998</v>
      </c>
      <c r="J47" s="39">
        <v>0</v>
      </c>
      <c r="K47" s="39">
        <v>0</v>
      </c>
      <c r="L47" s="39">
        <v>-7674571</v>
      </c>
      <c r="M47" s="39">
        <v>0</v>
      </c>
      <c r="N47" s="39">
        <v>0</v>
      </c>
      <c r="O47" s="39">
        <v>0</v>
      </c>
      <c r="P47" s="39">
        <v>-7164597</v>
      </c>
      <c r="Q47" s="27">
        <f t="shared" si="1"/>
        <v>-72735879</v>
      </c>
      <c r="R47" s="29"/>
    </row>
    <row r="48" spans="1:18" s="73" customFormat="1" ht="30" customHeight="1">
      <c r="A48" s="256" t="s">
        <v>357</v>
      </c>
      <c r="B48" s="257"/>
      <c r="C48" s="258"/>
      <c r="D48" s="71">
        <f>-SUM(D49:D51)</f>
        <v>36879415</v>
      </c>
      <c r="E48" s="71">
        <f>-SUM(E49:E51)</f>
        <v>219883</v>
      </c>
      <c r="F48" s="71">
        <f aca="true" t="shared" si="10" ref="F48:P48">-SUM(F49:F51)</f>
        <v>21949025</v>
      </c>
      <c r="G48" s="71">
        <f t="shared" si="10"/>
        <v>31088169</v>
      </c>
      <c r="H48" s="71">
        <f t="shared" si="10"/>
        <v>1957662</v>
      </c>
      <c r="I48" s="71">
        <f t="shared" si="10"/>
        <v>45409662</v>
      </c>
      <c r="J48" s="71">
        <f t="shared" si="10"/>
        <v>3910537</v>
      </c>
      <c r="K48" s="71">
        <f t="shared" si="10"/>
        <v>8625616</v>
      </c>
      <c r="L48" s="71">
        <f t="shared" si="10"/>
        <v>47815048</v>
      </c>
      <c r="M48" s="71">
        <f t="shared" si="10"/>
        <v>8072048</v>
      </c>
      <c r="N48" s="71">
        <f t="shared" si="10"/>
        <v>16312570</v>
      </c>
      <c r="O48" s="71">
        <f t="shared" si="10"/>
        <v>109933</v>
      </c>
      <c r="P48" s="71">
        <f t="shared" si="10"/>
        <v>17076497</v>
      </c>
      <c r="Q48" s="71">
        <f>SUM(D48:P48)</f>
        <v>239426065</v>
      </c>
      <c r="R48" s="72"/>
    </row>
    <row r="49" spans="1:18" s="30" customFormat="1" ht="30" customHeight="1">
      <c r="A49" s="24"/>
      <c r="B49" s="247" t="s">
        <v>216</v>
      </c>
      <c r="C49" s="248"/>
      <c r="D49" s="39">
        <v>-11768759</v>
      </c>
      <c r="E49" s="39">
        <v>-21706</v>
      </c>
      <c r="F49" s="39">
        <v>-5912023</v>
      </c>
      <c r="G49" s="39">
        <v>-5667117</v>
      </c>
      <c r="H49" s="39">
        <v>-550548</v>
      </c>
      <c r="I49" s="39">
        <v>-10775532</v>
      </c>
      <c r="J49" s="39">
        <v>-4139</v>
      </c>
      <c r="K49" s="39">
        <v>-1461047</v>
      </c>
      <c r="L49" s="39">
        <v>-29113554</v>
      </c>
      <c r="M49" s="39">
        <v>-1799184</v>
      </c>
      <c r="N49" s="39">
        <v>-7038511</v>
      </c>
      <c r="O49" s="39">
        <v>0</v>
      </c>
      <c r="P49" s="39">
        <v>-5833808</v>
      </c>
      <c r="Q49" s="27">
        <f t="shared" si="1"/>
        <v>-79945928</v>
      </c>
      <c r="R49" s="29"/>
    </row>
    <row r="50" spans="1:18" s="30" customFormat="1" ht="30" customHeight="1">
      <c r="A50" s="24"/>
      <c r="B50" s="247" t="s">
        <v>217</v>
      </c>
      <c r="C50" s="248"/>
      <c r="D50" s="39">
        <v>-1464489</v>
      </c>
      <c r="E50" s="39">
        <v>-4333</v>
      </c>
      <c r="F50" s="39">
        <v>-1268122</v>
      </c>
      <c r="G50" s="39">
        <v>-1670183</v>
      </c>
      <c r="H50" s="39">
        <v>-77953</v>
      </c>
      <c r="I50" s="39">
        <v>-2357013</v>
      </c>
      <c r="J50" s="39">
        <v>-94790</v>
      </c>
      <c r="K50" s="39">
        <v>-150268</v>
      </c>
      <c r="L50" s="39">
        <v>-55493</v>
      </c>
      <c r="M50" s="39">
        <v>-396789</v>
      </c>
      <c r="N50" s="39">
        <v>-667368</v>
      </c>
      <c r="O50" s="39">
        <v>0</v>
      </c>
      <c r="P50" s="39">
        <v>-1801064</v>
      </c>
      <c r="Q50" s="27">
        <f t="shared" si="1"/>
        <v>-10007865</v>
      </c>
      <c r="R50" s="29"/>
    </row>
    <row r="51" spans="1:18" s="30" customFormat="1" ht="30" customHeight="1">
      <c r="A51" s="24"/>
      <c r="B51" s="247" t="s">
        <v>218</v>
      </c>
      <c r="C51" s="248"/>
      <c r="D51" s="39">
        <v>-23646167</v>
      </c>
      <c r="E51" s="39">
        <v>-193844</v>
      </c>
      <c r="F51" s="39">
        <v>-14768880</v>
      </c>
      <c r="G51" s="39">
        <v>-23750869</v>
      </c>
      <c r="H51" s="39">
        <v>-1329161</v>
      </c>
      <c r="I51" s="39">
        <v>-32277117</v>
      </c>
      <c r="J51" s="39">
        <v>-3811608</v>
      </c>
      <c r="K51" s="39">
        <v>-7014301</v>
      </c>
      <c r="L51" s="39">
        <v>-18646001</v>
      </c>
      <c r="M51" s="39">
        <v>-5876075</v>
      </c>
      <c r="N51" s="39">
        <v>-8606691</v>
      </c>
      <c r="O51" s="39">
        <v>-109933</v>
      </c>
      <c r="P51" s="39">
        <v>-9441625</v>
      </c>
      <c r="Q51" s="27">
        <f t="shared" si="1"/>
        <v>-149472272</v>
      </c>
      <c r="R51" s="29"/>
    </row>
    <row r="52" spans="1:18" s="73" customFormat="1" ht="30" customHeight="1">
      <c r="A52" s="256" t="s">
        <v>358</v>
      </c>
      <c r="B52" s="257"/>
      <c r="C52" s="258"/>
      <c r="D52" s="71">
        <f>-SUM(D53:D55)</f>
        <v>23603123</v>
      </c>
      <c r="E52" s="71">
        <f>-SUM(E53:E55)</f>
        <v>0</v>
      </c>
      <c r="F52" s="71">
        <f aca="true" t="shared" si="11" ref="F52:P52">-SUM(F53:F55)</f>
        <v>1120545</v>
      </c>
      <c r="G52" s="71">
        <f t="shared" si="11"/>
        <v>10787010</v>
      </c>
      <c r="H52" s="71">
        <f t="shared" si="11"/>
        <v>0</v>
      </c>
      <c r="I52" s="71">
        <f t="shared" si="11"/>
        <v>16487648</v>
      </c>
      <c r="J52" s="71">
        <f t="shared" si="11"/>
        <v>0</v>
      </c>
      <c r="K52" s="71">
        <f t="shared" si="11"/>
        <v>6847885</v>
      </c>
      <c r="L52" s="71">
        <f t="shared" si="11"/>
        <v>13103623</v>
      </c>
      <c r="M52" s="71">
        <f t="shared" si="11"/>
        <v>4845929</v>
      </c>
      <c r="N52" s="71">
        <f t="shared" si="11"/>
        <v>11626894</v>
      </c>
      <c r="O52" s="71">
        <f t="shared" si="11"/>
        <v>0</v>
      </c>
      <c r="P52" s="71">
        <f t="shared" si="11"/>
        <v>7736669</v>
      </c>
      <c r="Q52" s="71">
        <f t="shared" si="1"/>
        <v>96159326</v>
      </c>
      <c r="R52" s="72"/>
    </row>
    <row r="53" spans="1:18" s="30" customFormat="1" ht="30" customHeight="1">
      <c r="A53" s="24"/>
      <c r="B53" s="247" t="s">
        <v>219</v>
      </c>
      <c r="C53" s="248"/>
      <c r="D53" s="39">
        <v>0</v>
      </c>
      <c r="E53" s="39">
        <v>0</v>
      </c>
      <c r="F53" s="39">
        <v>0</v>
      </c>
      <c r="G53" s="39">
        <v>0</v>
      </c>
      <c r="H53" s="39">
        <v>0</v>
      </c>
      <c r="I53" s="39">
        <v>0</v>
      </c>
      <c r="J53" s="39">
        <v>0</v>
      </c>
      <c r="K53" s="39">
        <v>0</v>
      </c>
      <c r="L53" s="39">
        <v>0</v>
      </c>
      <c r="M53" s="39">
        <v>0</v>
      </c>
      <c r="N53" s="39">
        <v>0</v>
      </c>
      <c r="O53" s="39">
        <v>0</v>
      </c>
      <c r="P53" s="39">
        <v>0</v>
      </c>
      <c r="Q53" s="27">
        <f t="shared" si="1"/>
        <v>0</v>
      </c>
      <c r="R53" s="29"/>
    </row>
    <row r="54" spans="1:18" s="30" customFormat="1" ht="40.5" customHeight="1">
      <c r="A54" s="24"/>
      <c r="B54" s="247" t="s">
        <v>220</v>
      </c>
      <c r="C54" s="248"/>
      <c r="D54" s="39">
        <v>0</v>
      </c>
      <c r="E54" s="39">
        <v>0</v>
      </c>
      <c r="F54" s="39">
        <v>0</v>
      </c>
      <c r="G54" s="39">
        <v>0</v>
      </c>
      <c r="H54" s="39">
        <v>0</v>
      </c>
      <c r="I54" s="39">
        <v>0</v>
      </c>
      <c r="J54" s="39">
        <v>0</v>
      </c>
      <c r="K54" s="39">
        <v>0</v>
      </c>
      <c r="L54" s="39">
        <v>0</v>
      </c>
      <c r="M54" s="39">
        <v>0</v>
      </c>
      <c r="N54" s="39">
        <v>0</v>
      </c>
      <c r="O54" s="39">
        <v>0</v>
      </c>
      <c r="P54" s="39">
        <v>0</v>
      </c>
      <c r="Q54" s="27">
        <f t="shared" si="1"/>
        <v>0</v>
      </c>
      <c r="R54" s="29"/>
    </row>
    <row r="55" spans="1:18" s="30" customFormat="1" ht="30" customHeight="1">
      <c r="A55" s="24"/>
      <c r="B55" s="247" t="s">
        <v>221</v>
      </c>
      <c r="C55" s="248"/>
      <c r="D55" s="39">
        <v>-23603123</v>
      </c>
      <c r="E55" s="39">
        <v>0</v>
      </c>
      <c r="F55" s="39">
        <v>-1120545</v>
      </c>
      <c r="G55" s="39">
        <v>-10787010</v>
      </c>
      <c r="H55" s="39">
        <v>0</v>
      </c>
      <c r="I55" s="39">
        <v>-16487648</v>
      </c>
      <c r="J55" s="39">
        <v>0</v>
      </c>
      <c r="K55" s="39">
        <v>-6847885</v>
      </c>
      <c r="L55" s="39">
        <v>-13103623</v>
      </c>
      <c r="M55" s="39">
        <v>-4845929</v>
      </c>
      <c r="N55" s="39">
        <v>-11626894</v>
      </c>
      <c r="O55" s="39">
        <v>0</v>
      </c>
      <c r="P55" s="39">
        <v>-7736669</v>
      </c>
      <c r="Q55" s="27">
        <f t="shared" si="1"/>
        <v>-96159326</v>
      </c>
      <c r="R55" s="29"/>
    </row>
    <row r="56" spans="1:18" s="73" customFormat="1" ht="30" customHeight="1">
      <c r="A56" s="256" t="s">
        <v>359</v>
      </c>
      <c r="B56" s="257"/>
      <c r="C56" s="258"/>
      <c r="D56" s="71">
        <f>-SUM(D57:D59)</f>
        <v>0</v>
      </c>
      <c r="E56" s="71">
        <f>-SUM(E57:E59)</f>
        <v>0</v>
      </c>
      <c r="F56" s="71">
        <f aca="true" t="shared" si="12" ref="F56:P56">-SUM(F57:F59)</f>
        <v>0</v>
      </c>
      <c r="G56" s="71">
        <f t="shared" si="12"/>
        <v>0</v>
      </c>
      <c r="H56" s="71">
        <f t="shared" si="12"/>
        <v>0</v>
      </c>
      <c r="I56" s="71">
        <f t="shared" si="12"/>
        <v>0</v>
      </c>
      <c r="J56" s="71">
        <f t="shared" si="12"/>
        <v>0</v>
      </c>
      <c r="K56" s="71">
        <f t="shared" si="12"/>
        <v>0</v>
      </c>
      <c r="L56" s="71">
        <f t="shared" si="12"/>
        <v>0</v>
      </c>
      <c r="M56" s="71">
        <f t="shared" si="12"/>
        <v>0</v>
      </c>
      <c r="N56" s="71">
        <f t="shared" si="12"/>
        <v>0</v>
      </c>
      <c r="O56" s="71">
        <f t="shared" si="12"/>
        <v>0</v>
      </c>
      <c r="P56" s="71">
        <f t="shared" si="12"/>
        <v>0</v>
      </c>
      <c r="Q56" s="71">
        <f t="shared" si="1"/>
        <v>0</v>
      </c>
      <c r="R56" s="72"/>
    </row>
    <row r="57" spans="1:18" s="30" customFormat="1" ht="30" customHeight="1">
      <c r="A57" s="24"/>
      <c r="B57" s="247" t="s">
        <v>222</v>
      </c>
      <c r="C57" s="248"/>
      <c r="D57" s="39">
        <v>0</v>
      </c>
      <c r="E57" s="39">
        <v>0</v>
      </c>
      <c r="F57" s="39">
        <v>0</v>
      </c>
      <c r="G57" s="39">
        <v>0</v>
      </c>
      <c r="H57" s="39">
        <v>0</v>
      </c>
      <c r="I57" s="39">
        <v>0</v>
      </c>
      <c r="J57" s="39">
        <v>0</v>
      </c>
      <c r="K57" s="39">
        <v>0</v>
      </c>
      <c r="L57" s="39">
        <v>0</v>
      </c>
      <c r="M57" s="39">
        <v>0</v>
      </c>
      <c r="N57" s="39">
        <v>0</v>
      </c>
      <c r="O57" s="39">
        <v>0</v>
      </c>
      <c r="P57" s="39">
        <v>0</v>
      </c>
      <c r="Q57" s="27">
        <f t="shared" si="1"/>
        <v>0</v>
      </c>
      <c r="R57" s="29"/>
    </row>
    <row r="58" spans="1:18" s="30" customFormat="1" ht="30" customHeight="1">
      <c r="A58" s="24"/>
      <c r="B58" s="247" t="s">
        <v>223</v>
      </c>
      <c r="C58" s="248"/>
      <c r="D58" s="39">
        <v>0</v>
      </c>
      <c r="E58" s="39">
        <v>0</v>
      </c>
      <c r="F58" s="39">
        <v>0</v>
      </c>
      <c r="G58" s="39">
        <v>0</v>
      </c>
      <c r="H58" s="39">
        <v>0</v>
      </c>
      <c r="I58" s="39">
        <v>0</v>
      </c>
      <c r="J58" s="39">
        <v>0</v>
      </c>
      <c r="K58" s="39">
        <v>0</v>
      </c>
      <c r="L58" s="39">
        <v>0</v>
      </c>
      <c r="M58" s="39">
        <v>0</v>
      </c>
      <c r="N58" s="39">
        <v>0</v>
      </c>
      <c r="O58" s="39">
        <v>0</v>
      </c>
      <c r="P58" s="39">
        <v>0</v>
      </c>
      <c r="Q58" s="27">
        <f t="shared" si="1"/>
        <v>0</v>
      </c>
      <c r="R58" s="29"/>
    </row>
    <row r="59" spans="1:18" s="30" customFormat="1" ht="30" customHeight="1">
      <c r="A59" s="24"/>
      <c r="B59" s="247" t="s">
        <v>224</v>
      </c>
      <c r="C59" s="248"/>
      <c r="D59" s="39">
        <v>0</v>
      </c>
      <c r="E59" s="39">
        <v>0</v>
      </c>
      <c r="F59" s="39">
        <v>0</v>
      </c>
      <c r="G59" s="39">
        <v>0</v>
      </c>
      <c r="H59" s="39">
        <v>0</v>
      </c>
      <c r="I59" s="39">
        <v>0</v>
      </c>
      <c r="J59" s="39">
        <v>0</v>
      </c>
      <c r="K59" s="39">
        <v>0</v>
      </c>
      <c r="L59" s="39">
        <v>0</v>
      </c>
      <c r="M59" s="39">
        <v>0</v>
      </c>
      <c r="N59" s="39">
        <v>0</v>
      </c>
      <c r="O59" s="39">
        <v>0</v>
      </c>
      <c r="P59" s="39">
        <v>0</v>
      </c>
      <c r="Q59" s="27">
        <f t="shared" si="1"/>
        <v>0</v>
      </c>
      <c r="R59" s="29"/>
    </row>
    <row r="60" spans="1:18" s="73" customFormat="1" ht="30" customHeight="1">
      <c r="A60" s="256" t="s">
        <v>360</v>
      </c>
      <c r="B60" s="257"/>
      <c r="C60" s="258"/>
      <c r="D60" s="71">
        <f>-SUM(D61:D63)</f>
        <v>0</v>
      </c>
      <c r="E60" s="71">
        <f>-SUM(E61:E63)</f>
        <v>0</v>
      </c>
      <c r="F60" s="71">
        <f aca="true" t="shared" si="13" ref="F60:P60">-SUM(F61:F63)</f>
        <v>0</v>
      </c>
      <c r="G60" s="71">
        <f t="shared" si="13"/>
        <v>0</v>
      </c>
      <c r="H60" s="71">
        <f t="shared" si="13"/>
        <v>0</v>
      </c>
      <c r="I60" s="71">
        <f t="shared" si="13"/>
        <v>0</v>
      </c>
      <c r="J60" s="71">
        <f t="shared" si="13"/>
        <v>0</v>
      </c>
      <c r="K60" s="71">
        <f t="shared" si="13"/>
        <v>0</v>
      </c>
      <c r="L60" s="71">
        <f t="shared" si="13"/>
        <v>0</v>
      </c>
      <c r="M60" s="71">
        <f t="shared" si="13"/>
        <v>0</v>
      </c>
      <c r="N60" s="71">
        <f t="shared" si="13"/>
        <v>0</v>
      </c>
      <c r="O60" s="71">
        <f t="shared" si="13"/>
        <v>0</v>
      </c>
      <c r="P60" s="71">
        <f t="shared" si="13"/>
        <v>0</v>
      </c>
      <c r="Q60" s="71">
        <f>SUM(D60:P60)</f>
        <v>0</v>
      </c>
      <c r="R60" s="72"/>
    </row>
    <row r="61" spans="1:18" s="30" customFormat="1" ht="30" customHeight="1">
      <c r="A61" s="40"/>
      <c r="B61" s="247" t="s">
        <v>225</v>
      </c>
      <c r="C61" s="248"/>
      <c r="D61" s="39">
        <v>0</v>
      </c>
      <c r="E61" s="39">
        <v>0</v>
      </c>
      <c r="F61" s="39">
        <v>0</v>
      </c>
      <c r="G61" s="39">
        <v>0</v>
      </c>
      <c r="H61" s="39">
        <v>0</v>
      </c>
      <c r="I61" s="39">
        <v>0</v>
      </c>
      <c r="J61" s="39">
        <v>0</v>
      </c>
      <c r="K61" s="39">
        <v>0</v>
      </c>
      <c r="L61" s="39">
        <v>0</v>
      </c>
      <c r="M61" s="39">
        <v>0</v>
      </c>
      <c r="N61" s="39">
        <v>0</v>
      </c>
      <c r="O61" s="39">
        <v>0</v>
      </c>
      <c r="P61" s="39">
        <v>0</v>
      </c>
      <c r="Q61" s="27">
        <f t="shared" si="1"/>
        <v>0</v>
      </c>
      <c r="R61" s="29"/>
    </row>
    <row r="62" spans="1:18" s="30" customFormat="1" ht="30" customHeight="1">
      <c r="A62" s="40"/>
      <c r="B62" s="247" t="s">
        <v>226</v>
      </c>
      <c r="C62" s="248"/>
      <c r="D62" s="39">
        <v>0</v>
      </c>
      <c r="E62" s="39">
        <v>0</v>
      </c>
      <c r="F62" s="39">
        <v>0</v>
      </c>
      <c r="G62" s="39">
        <v>0</v>
      </c>
      <c r="H62" s="39">
        <v>0</v>
      </c>
      <c r="I62" s="39">
        <v>0</v>
      </c>
      <c r="J62" s="39">
        <v>0</v>
      </c>
      <c r="K62" s="39">
        <v>0</v>
      </c>
      <c r="L62" s="39">
        <v>0</v>
      </c>
      <c r="M62" s="39">
        <v>0</v>
      </c>
      <c r="N62" s="39">
        <v>0</v>
      </c>
      <c r="O62" s="39">
        <v>0</v>
      </c>
      <c r="P62" s="39">
        <v>0</v>
      </c>
      <c r="Q62" s="27">
        <f t="shared" si="1"/>
        <v>0</v>
      </c>
      <c r="R62" s="29"/>
    </row>
    <row r="63" spans="1:18" s="30" customFormat="1" ht="30" customHeight="1">
      <c r="A63" s="40"/>
      <c r="B63" s="247" t="s">
        <v>227</v>
      </c>
      <c r="C63" s="248"/>
      <c r="D63" s="39">
        <v>0</v>
      </c>
      <c r="E63" s="39">
        <v>0</v>
      </c>
      <c r="F63" s="39">
        <v>0</v>
      </c>
      <c r="G63" s="39">
        <v>0</v>
      </c>
      <c r="H63" s="39">
        <v>0</v>
      </c>
      <c r="I63" s="39">
        <v>0</v>
      </c>
      <c r="J63" s="39">
        <v>0</v>
      </c>
      <c r="K63" s="39">
        <v>0</v>
      </c>
      <c r="L63" s="39">
        <v>0</v>
      </c>
      <c r="M63" s="39">
        <v>0</v>
      </c>
      <c r="N63" s="39">
        <v>0</v>
      </c>
      <c r="O63" s="39">
        <v>0</v>
      </c>
      <c r="P63" s="39">
        <v>0</v>
      </c>
      <c r="Q63" s="27">
        <f t="shared" si="1"/>
        <v>0</v>
      </c>
      <c r="R63" s="29"/>
    </row>
    <row r="64" spans="1:18" s="73" customFormat="1" ht="30" customHeight="1">
      <c r="A64" s="256" t="s">
        <v>361</v>
      </c>
      <c r="B64" s="257"/>
      <c r="C64" s="258"/>
      <c r="D64" s="71">
        <f>-SUM(D65:D67)</f>
        <v>692015</v>
      </c>
      <c r="E64" s="71">
        <f>-SUM(E65:E67)</f>
        <v>0</v>
      </c>
      <c r="F64" s="71">
        <f aca="true" t="shared" si="14" ref="F64:P64">-SUM(F65:F67)</f>
        <v>398637</v>
      </c>
      <c r="G64" s="71">
        <f t="shared" si="14"/>
        <v>1866177</v>
      </c>
      <c r="H64" s="71">
        <f t="shared" si="14"/>
        <v>69743</v>
      </c>
      <c r="I64" s="71">
        <f t="shared" si="14"/>
        <v>171842</v>
      </c>
      <c r="J64" s="71">
        <f t="shared" si="14"/>
        <v>0</v>
      </c>
      <c r="K64" s="71">
        <f t="shared" si="14"/>
        <v>473283</v>
      </c>
      <c r="L64" s="71">
        <f t="shared" si="14"/>
        <v>2081112</v>
      </c>
      <c r="M64" s="71">
        <f t="shared" si="14"/>
        <v>535602</v>
      </c>
      <c r="N64" s="71">
        <f t="shared" si="14"/>
        <v>593122</v>
      </c>
      <c r="O64" s="71">
        <f t="shared" si="14"/>
        <v>0</v>
      </c>
      <c r="P64" s="71">
        <f t="shared" si="14"/>
        <v>767408</v>
      </c>
      <c r="Q64" s="71">
        <f t="shared" si="1"/>
        <v>7648941</v>
      </c>
      <c r="R64" s="72"/>
    </row>
    <row r="65" spans="1:18" s="30" customFormat="1" ht="30" customHeight="1">
      <c r="A65" s="40"/>
      <c r="B65" s="247" t="s">
        <v>228</v>
      </c>
      <c r="C65" s="248"/>
      <c r="D65" s="39">
        <v>0</v>
      </c>
      <c r="E65" s="39">
        <v>0</v>
      </c>
      <c r="F65" s="39">
        <v>0</v>
      </c>
      <c r="G65" s="39">
        <v>-27096</v>
      </c>
      <c r="H65" s="39">
        <v>0</v>
      </c>
      <c r="I65" s="39">
        <v>0</v>
      </c>
      <c r="J65" s="39">
        <v>0</v>
      </c>
      <c r="K65" s="39">
        <v>0</v>
      </c>
      <c r="L65" s="39">
        <v>0</v>
      </c>
      <c r="M65" s="39">
        <v>-7468</v>
      </c>
      <c r="N65" s="39">
        <v>0</v>
      </c>
      <c r="O65" s="39">
        <v>0</v>
      </c>
      <c r="P65" s="39">
        <v>0</v>
      </c>
      <c r="Q65" s="27">
        <f t="shared" si="1"/>
        <v>-34564</v>
      </c>
      <c r="R65" s="29"/>
    </row>
    <row r="66" spans="1:18" s="30" customFormat="1" ht="30" customHeight="1">
      <c r="A66" s="40"/>
      <c r="B66" s="247" t="s">
        <v>229</v>
      </c>
      <c r="C66" s="248"/>
      <c r="D66" s="39">
        <v>0</v>
      </c>
      <c r="E66" s="39">
        <v>0</v>
      </c>
      <c r="F66" s="39">
        <v>0</v>
      </c>
      <c r="G66" s="39">
        <v>0</v>
      </c>
      <c r="H66" s="39">
        <v>0</v>
      </c>
      <c r="I66" s="39">
        <v>0</v>
      </c>
      <c r="J66" s="39">
        <v>0</v>
      </c>
      <c r="K66" s="39">
        <v>0</v>
      </c>
      <c r="L66" s="39">
        <v>0</v>
      </c>
      <c r="M66" s="39">
        <v>-99</v>
      </c>
      <c r="N66" s="39">
        <v>0</v>
      </c>
      <c r="O66" s="39">
        <v>0</v>
      </c>
      <c r="P66" s="39">
        <v>0</v>
      </c>
      <c r="Q66" s="27">
        <f t="shared" si="1"/>
        <v>-99</v>
      </c>
      <c r="R66" s="29"/>
    </row>
    <row r="67" spans="1:18" s="30" customFormat="1" ht="30" customHeight="1">
      <c r="A67" s="40"/>
      <c r="B67" s="247" t="s">
        <v>230</v>
      </c>
      <c r="C67" s="248"/>
      <c r="D67" s="39">
        <v>-692015</v>
      </c>
      <c r="E67" s="39">
        <v>0</v>
      </c>
      <c r="F67" s="39">
        <v>-398637</v>
      </c>
      <c r="G67" s="39">
        <v>-1839081</v>
      </c>
      <c r="H67" s="39">
        <v>-69743</v>
      </c>
      <c r="I67" s="39">
        <v>-171842</v>
      </c>
      <c r="J67" s="39">
        <v>0</v>
      </c>
      <c r="K67" s="39">
        <v>-473283</v>
      </c>
      <c r="L67" s="39">
        <v>-2081112</v>
      </c>
      <c r="M67" s="39">
        <v>-528035</v>
      </c>
      <c r="N67" s="39">
        <v>-593122</v>
      </c>
      <c r="O67" s="39">
        <v>0</v>
      </c>
      <c r="P67" s="39">
        <v>-767408</v>
      </c>
      <c r="Q67" s="27">
        <f t="shared" si="1"/>
        <v>-7614278</v>
      </c>
      <c r="R67" s="29"/>
    </row>
    <row r="68" spans="1:18" s="73" customFormat="1" ht="30" customHeight="1">
      <c r="A68" s="256" t="s">
        <v>362</v>
      </c>
      <c r="B68" s="257"/>
      <c r="C68" s="258"/>
      <c r="D68" s="71">
        <f>-SUM(D69:D71)</f>
        <v>0</v>
      </c>
      <c r="E68" s="71">
        <f>-SUM(E69:E71)</f>
        <v>0</v>
      </c>
      <c r="F68" s="71">
        <f aca="true" t="shared" si="15" ref="F68:P68">-SUM(F69:F71)</f>
        <v>664648</v>
      </c>
      <c r="G68" s="71">
        <f t="shared" si="15"/>
        <v>483484</v>
      </c>
      <c r="H68" s="71">
        <f t="shared" si="15"/>
        <v>0</v>
      </c>
      <c r="I68" s="71">
        <f t="shared" si="15"/>
        <v>0</v>
      </c>
      <c r="J68" s="71">
        <f t="shared" si="15"/>
        <v>0</v>
      </c>
      <c r="K68" s="71">
        <f t="shared" si="15"/>
        <v>0</v>
      </c>
      <c r="L68" s="71">
        <f t="shared" si="15"/>
        <v>458693</v>
      </c>
      <c r="M68" s="71">
        <f t="shared" si="15"/>
        <v>0</v>
      </c>
      <c r="N68" s="71">
        <f t="shared" si="15"/>
        <v>0</v>
      </c>
      <c r="O68" s="71">
        <f t="shared" si="15"/>
        <v>0</v>
      </c>
      <c r="P68" s="71">
        <f t="shared" si="15"/>
        <v>206195</v>
      </c>
      <c r="Q68" s="71">
        <f>SUM(D68:P68)</f>
        <v>1813020</v>
      </c>
      <c r="R68" s="72"/>
    </row>
    <row r="69" spans="1:17" s="30" customFormat="1" ht="30" customHeight="1">
      <c r="A69" s="40"/>
      <c r="B69" s="247" t="s">
        <v>231</v>
      </c>
      <c r="C69" s="248"/>
      <c r="D69" s="39">
        <v>0</v>
      </c>
      <c r="E69" s="39">
        <v>0</v>
      </c>
      <c r="F69" s="39">
        <v>0</v>
      </c>
      <c r="G69" s="39">
        <v>0</v>
      </c>
      <c r="H69" s="39">
        <v>0</v>
      </c>
      <c r="I69" s="39">
        <v>0</v>
      </c>
      <c r="J69" s="39">
        <v>0</v>
      </c>
      <c r="K69" s="39">
        <v>0</v>
      </c>
      <c r="L69" s="39">
        <v>0</v>
      </c>
      <c r="M69" s="39">
        <v>0</v>
      </c>
      <c r="N69" s="39">
        <v>0</v>
      </c>
      <c r="O69" s="39">
        <v>0</v>
      </c>
      <c r="P69" s="39">
        <v>0</v>
      </c>
      <c r="Q69" s="27">
        <f t="shared" si="1"/>
        <v>0</v>
      </c>
    </row>
    <row r="70" spans="1:17" s="30" customFormat="1" ht="30" customHeight="1">
      <c r="A70" s="40"/>
      <c r="B70" s="247" t="s">
        <v>232</v>
      </c>
      <c r="C70" s="248"/>
      <c r="D70" s="39">
        <v>0</v>
      </c>
      <c r="E70" s="39">
        <v>0</v>
      </c>
      <c r="F70" s="39">
        <v>0</v>
      </c>
      <c r="G70" s="39">
        <v>0</v>
      </c>
      <c r="H70" s="39">
        <v>0</v>
      </c>
      <c r="I70" s="39">
        <v>0</v>
      </c>
      <c r="J70" s="39">
        <v>0</v>
      </c>
      <c r="K70" s="39">
        <v>0</v>
      </c>
      <c r="L70" s="39">
        <v>0</v>
      </c>
      <c r="M70" s="39">
        <v>0</v>
      </c>
      <c r="N70" s="39">
        <v>0</v>
      </c>
      <c r="O70" s="39">
        <v>0</v>
      </c>
      <c r="P70" s="39">
        <v>0</v>
      </c>
      <c r="Q70" s="27">
        <f t="shared" si="1"/>
        <v>0</v>
      </c>
    </row>
    <row r="71" spans="1:17" s="30" customFormat="1" ht="30" customHeight="1">
      <c r="A71" s="40"/>
      <c r="B71" s="247" t="s">
        <v>233</v>
      </c>
      <c r="C71" s="248"/>
      <c r="D71" s="39">
        <v>0</v>
      </c>
      <c r="E71" s="39">
        <v>0</v>
      </c>
      <c r="F71" s="39">
        <v>-664648</v>
      </c>
      <c r="G71" s="39">
        <v>-483484</v>
      </c>
      <c r="H71" s="39">
        <v>0</v>
      </c>
      <c r="I71" s="39">
        <v>0</v>
      </c>
      <c r="J71" s="39">
        <v>0</v>
      </c>
      <c r="K71" s="39">
        <v>0</v>
      </c>
      <c r="L71" s="39">
        <v>-458693</v>
      </c>
      <c r="M71" s="39">
        <v>0</v>
      </c>
      <c r="N71" s="39">
        <v>0</v>
      </c>
      <c r="O71" s="39">
        <v>0</v>
      </c>
      <c r="P71" s="39">
        <v>-206195</v>
      </c>
      <c r="Q71" s="27">
        <f t="shared" si="1"/>
        <v>-1813020</v>
      </c>
    </row>
    <row r="72" spans="1:17" s="22" customFormat="1" ht="4.5" customHeight="1">
      <c r="A72" s="31"/>
      <c r="D72" s="32"/>
      <c r="E72" s="32"/>
      <c r="F72" s="32"/>
      <c r="G72" s="32"/>
      <c r="H72" s="32"/>
      <c r="I72" s="32"/>
      <c r="J72" s="32"/>
      <c r="K72" s="32"/>
      <c r="L72" s="32"/>
      <c r="M72" s="32"/>
      <c r="N72" s="32"/>
      <c r="O72" s="32"/>
      <c r="P72" s="32"/>
      <c r="Q72" s="32"/>
    </row>
    <row r="73" spans="1:17" s="55" customFormat="1" ht="12.75">
      <c r="A73" s="54" t="s">
        <v>245</v>
      </c>
      <c r="D73" s="56"/>
      <c r="E73" s="56"/>
      <c r="F73" s="56"/>
      <c r="G73" s="56"/>
      <c r="H73" s="56"/>
      <c r="I73" s="56"/>
      <c r="J73" s="56"/>
      <c r="K73" s="56"/>
      <c r="L73" s="56"/>
      <c r="M73" s="56"/>
      <c r="N73" s="56"/>
      <c r="O73" s="56"/>
      <c r="P73" s="56"/>
      <c r="Q73" s="56"/>
    </row>
    <row r="74" spans="1:17" s="55" customFormat="1" ht="12.75">
      <c r="A74" s="57">
        <v>1</v>
      </c>
      <c r="B74" s="55" t="s">
        <v>363</v>
      </c>
      <c r="D74" s="56"/>
      <c r="E74" s="56"/>
      <c r="F74" s="56"/>
      <c r="G74" s="56"/>
      <c r="H74" s="56"/>
      <c r="I74" s="56"/>
      <c r="J74" s="56"/>
      <c r="K74" s="56"/>
      <c r="L74" s="56"/>
      <c r="M74" s="56"/>
      <c r="N74" s="56"/>
      <c r="O74" s="56"/>
      <c r="P74" s="56"/>
      <c r="Q74" s="56"/>
    </row>
    <row r="75" spans="3:17" s="6" customFormat="1" ht="11.25">
      <c r="C75" s="46" t="s">
        <v>247</v>
      </c>
      <c r="D75" s="47">
        <f>D12+D16+D20+D24+D28+D32+D36+D40+D44+D48+D52+D56+D60+D64+D68</f>
        <v>101165452</v>
      </c>
      <c r="E75" s="47">
        <f>E12+E16+E20+E24+E28+E32+E36+E40+E44+E48+E52+E56+E60+E64+E68</f>
        <v>219883</v>
      </c>
      <c r="F75" s="47">
        <f>F12+F16+F20+F24+F28+F32+F36+F40+F44+F48+F52+F56+F60+F64+F68</f>
        <v>96496213</v>
      </c>
      <c r="G75" s="47">
        <f aca="true" t="shared" si="16" ref="G75:P75">G12+G16+G20+G24+G28+G32+G36+G40+G44+G48+G52+G56+G60+G64+G68</f>
        <v>109127516</v>
      </c>
      <c r="H75" s="47">
        <f t="shared" si="16"/>
        <v>2532298</v>
      </c>
      <c r="I75" s="47">
        <f t="shared" si="16"/>
        <v>151913897</v>
      </c>
      <c r="J75" s="47">
        <f t="shared" si="16"/>
        <v>7809772</v>
      </c>
      <c r="K75" s="47">
        <f t="shared" si="16"/>
        <v>27974284</v>
      </c>
      <c r="L75" s="47">
        <f t="shared" si="16"/>
        <v>121853280</v>
      </c>
      <c r="M75" s="47">
        <f t="shared" si="16"/>
        <v>27480906</v>
      </c>
      <c r="N75" s="47">
        <f t="shared" si="16"/>
        <v>40432813</v>
      </c>
      <c r="O75" s="47">
        <f>O12+O16+O20+O24+O28+O32+O36+O40+O44+O48+O52+O56+O60+O64+O68</f>
        <v>109933</v>
      </c>
      <c r="P75" s="47">
        <f t="shared" si="16"/>
        <v>66317513</v>
      </c>
      <c r="Q75" s="47">
        <f>Q12+Q16+Q20+Q24+Q28+Q32+Q36+Q40+Q44+Q48+Q52+Q56+Q60+Q64+Q68</f>
        <v>753433760</v>
      </c>
    </row>
    <row r="76" spans="3:17" s="6" customFormat="1" ht="11.25">
      <c r="C76" s="46" t="s">
        <v>234</v>
      </c>
      <c r="D76" s="47">
        <f>D13+D14+D15+D17+D18+D19+D21+D22+D23+D25+D26+D27+D29+D30+D31+D33+D34+D35+D37+D38+D39+D41+D42+D43+D45+D46+D47+D49+D50+D51+D53+D54+D55+D57+D58+D59+D61+D62+D63+D65+D66+D67+D69+D70+D71</f>
        <v>-101165452</v>
      </c>
      <c r="E76" s="47">
        <f>E13+E14+E15+E17+E18+E19+E21+E22+E23+E25+E26+E27+E29+E30+E31+E33+E34+E35+E37+E38+E39+E41+E42+E43+E45+E46+E47+E49+E50+E51+E53+E54+E55+E57+E58+E59+E61+E62+E63+E65+E66+E67+E69+E70+E71</f>
        <v>-219883</v>
      </c>
      <c r="F76" s="47">
        <f>F13+F14+F15+F17+F18+F19+F21+F22+F23+F25+F26+F27+F29+F30+F31+F33+F34+F35+F37+F38+F39+F41+F42+F43+F45+F46+F47+F49+F50+F51+F53+F54+F55+F57+F58+F59+F61+F62+F63+F65+F66+F67+F69+F70+F71</f>
        <v>-96496213</v>
      </c>
      <c r="G76" s="47">
        <f aca="true" t="shared" si="17" ref="G76:P76">G13+G14+G15+G17+G18+G19+G21+G22+G23+G25+G26+G27+G29+G30+G31+G33+G34+G35+G37+G38+G39+G41+G42+G43+G45+G46+G47+G49+G50+G51+G53+G54+G55+G57+G58+G59+G61+G62+G63+G65+G66+G67+G69+G70+G71</f>
        <v>-109127516</v>
      </c>
      <c r="H76" s="47">
        <f t="shared" si="17"/>
        <v>-2532298</v>
      </c>
      <c r="I76" s="47">
        <f t="shared" si="17"/>
        <v>-151913897</v>
      </c>
      <c r="J76" s="47">
        <f t="shared" si="17"/>
        <v>-7809772</v>
      </c>
      <c r="K76" s="47">
        <f t="shared" si="17"/>
        <v>-27974284</v>
      </c>
      <c r="L76" s="47">
        <f t="shared" si="17"/>
        <v>-121853280</v>
      </c>
      <c r="M76" s="47">
        <f t="shared" si="17"/>
        <v>-27480906</v>
      </c>
      <c r="N76" s="47">
        <f t="shared" si="17"/>
        <v>-40432813</v>
      </c>
      <c r="O76" s="47">
        <f>O13+O14+O15+O17+O18+O19+O21+O22+O23+O25+O26+O27+O29+O30+O31+O33+O34+O35+O37+O38+O39+O41+O42+O43+O45+O46+O47+O49+O50+O51+O53+O54+O55+O57+O58+O59+O61+O62+O63+O65+O66+O67+O69+O70+O71</f>
        <v>-109933</v>
      </c>
      <c r="P76" s="47">
        <f t="shared" si="17"/>
        <v>-66317513</v>
      </c>
      <c r="Q76" s="47">
        <f>Q13+Q14+Q15+Q17+Q18+Q19+Q21+Q22+Q23+Q25+Q26+Q27+Q29+Q30+Q31+Q33+Q34+Q35+Q37+Q38+Q39+Q41+Q42+Q43+Q45+Q46+Q47+Q49+Q50+Q51+Q53+Q54+Q55+Q57+Q58+Q59+Q61+Q62+Q63+Q65+Q66+Q67+Q69+Q70+Q71</f>
        <v>-753433760</v>
      </c>
    </row>
    <row r="77" spans="3:17" s="6" customFormat="1" ht="11.25">
      <c r="C77" s="46" t="s">
        <v>248</v>
      </c>
      <c r="D77" s="47">
        <f>D75+D76</f>
        <v>0</v>
      </c>
      <c r="E77" s="47">
        <f>E75+E76</f>
        <v>0</v>
      </c>
      <c r="F77" s="47">
        <f>F75+F76</f>
        <v>0</v>
      </c>
      <c r="G77" s="47">
        <f aca="true" t="shared" si="18" ref="G77:Q77">G75+G76</f>
        <v>0</v>
      </c>
      <c r="H77" s="47">
        <f t="shared" si="18"/>
        <v>0</v>
      </c>
      <c r="I77" s="47">
        <f t="shared" si="18"/>
        <v>0</v>
      </c>
      <c r="J77" s="47">
        <f t="shared" si="18"/>
        <v>0</v>
      </c>
      <c r="K77" s="47">
        <f t="shared" si="18"/>
        <v>0</v>
      </c>
      <c r="L77" s="47">
        <f t="shared" si="18"/>
        <v>0</v>
      </c>
      <c r="M77" s="47">
        <f t="shared" si="18"/>
        <v>0</v>
      </c>
      <c r="N77" s="47">
        <f t="shared" si="18"/>
        <v>0</v>
      </c>
      <c r="O77" s="47">
        <f t="shared" si="18"/>
        <v>0</v>
      </c>
      <c r="P77" s="47">
        <f t="shared" si="18"/>
        <v>0</v>
      </c>
      <c r="Q77" s="47">
        <f t="shared" si="18"/>
        <v>0</v>
      </c>
    </row>
    <row r="78" spans="4:17" s="6" customFormat="1" ht="11.25">
      <c r="D78" s="5"/>
      <c r="E78" s="5"/>
      <c r="F78" s="5"/>
      <c r="G78" s="5"/>
      <c r="H78" s="5"/>
      <c r="I78" s="5"/>
      <c r="J78" s="5"/>
      <c r="K78" s="5"/>
      <c r="L78" s="5"/>
      <c r="M78" s="5"/>
      <c r="N78" s="5"/>
      <c r="O78" s="5"/>
      <c r="P78" s="5"/>
      <c r="Q78" s="5"/>
    </row>
    <row r="79" spans="3:17" s="6" customFormat="1" ht="11.25">
      <c r="C79" s="46" t="s">
        <v>192</v>
      </c>
      <c r="D79" s="58">
        <v>101165452</v>
      </c>
      <c r="E79" s="58">
        <v>219883</v>
      </c>
      <c r="F79" s="58">
        <v>96496213</v>
      </c>
      <c r="G79" s="58">
        <v>109127516</v>
      </c>
      <c r="H79" s="58">
        <v>2532298</v>
      </c>
      <c r="I79" s="58">
        <v>151913897</v>
      </c>
      <c r="J79" s="58">
        <v>7809772</v>
      </c>
      <c r="K79" s="58">
        <v>27974284</v>
      </c>
      <c r="L79" s="58">
        <v>121853280</v>
      </c>
      <c r="M79" s="58">
        <v>27480906</v>
      </c>
      <c r="N79" s="58">
        <v>40432813</v>
      </c>
      <c r="O79" s="58">
        <v>109933</v>
      </c>
      <c r="P79" s="58">
        <v>66317513</v>
      </c>
      <c r="Q79" s="49">
        <f>SUM(D79:P79)</f>
        <v>753433760</v>
      </c>
    </row>
    <row r="80" spans="3:17" s="6" customFormat="1" ht="11.25">
      <c r="C80" s="46" t="s">
        <v>248</v>
      </c>
      <c r="D80" s="58">
        <f aca="true" t="shared" si="19" ref="D80:P80">D79-D75</f>
        <v>0</v>
      </c>
      <c r="E80" s="58">
        <f t="shared" si="19"/>
        <v>0</v>
      </c>
      <c r="F80" s="58">
        <f t="shared" si="19"/>
        <v>0</v>
      </c>
      <c r="G80" s="58">
        <f t="shared" si="19"/>
        <v>0</v>
      </c>
      <c r="H80" s="58">
        <f t="shared" si="19"/>
        <v>0</v>
      </c>
      <c r="I80" s="58">
        <f t="shared" si="19"/>
        <v>0</v>
      </c>
      <c r="J80" s="58">
        <f t="shared" si="19"/>
        <v>0</v>
      </c>
      <c r="K80" s="58">
        <f t="shared" si="19"/>
        <v>0</v>
      </c>
      <c r="L80" s="58">
        <f t="shared" si="19"/>
        <v>0</v>
      </c>
      <c r="M80" s="58">
        <f t="shared" si="19"/>
        <v>0</v>
      </c>
      <c r="N80" s="58">
        <f t="shared" si="19"/>
        <v>0</v>
      </c>
      <c r="O80" s="58">
        <f t="shared" si="19"/>
        <v>0</v>
      </c>
      <c r="P80" s="58">
        <f t="shared" si="19"/>
        <v>0</v>
      </c>
      <c r="Q80" s="49">
        <f>Q79+Q76</f>
        <v>0</v>
      </c>
    </row>
  </sheetData>
  <mergeCells count="61">
    <mergeCell ref="A8:C8"/>
    <mergeCell ref="A12:C12"/>
    <mergeCell ref="B13:C13"/>
    <mergeCell ref="B14:C14"/>
    <mergeCell ref="B15:C15"/>
    <mergeCell ref="A16:C16"/>
    <mergeCell ref="B17:C17"/>
    <mergeCell ref="B18:C18"/>
    <mergeCell ref="B19:C19"/>
    <mergeCell ref="A20:C20"/>
    <mergeCell ref="B21:C21"/>
    <mergeCell ref="B22:C22"/>
    <mergeCell ref="B23:C23"/>
    <mergeCell ref="A24:C24"/>
    <mergeCell ref="B25:C25"/>
    <mergeCell ref="B26:C26"/>
    <mergeCell ref="B27:C27"/>
    <mergeCell ref="A28:C28"/>
    <mergeCell ref="B29:C29"/>
    <mergeCell ref="B30:C30"/>
    <mergeCell ref="B31:C31"/>
    <mergeCell ref="A32:C32"/>
    <mergeCell ref="B33:C33"/>
    <mergeCell ref="B34:C34"/>
    <mergeCell ref="B35:C35"/>
    <mergeCell ref="A36:C36"/>
    <mergeCell ref="B37:C37"/>
    <mergeCell ref="B38:C38"/>
    <mergeCell ref="B39:C39"/>
    <mergeCell ref="A40:C40"/>
    <mergeCell ref="B41:C41"/>
    <mergeCell ref="B42:C42"/>
    <mergeCell ref="B43:C43"/>
    <mergeCell ref="A44:C44"/>
    <mergeCell ref="B45:C45"/>
    <mergeCell ref="B46:C46"/>
    <mergeCell ref="B47:C47"/>
    <mergeCell ref="A48:C48"/>
    <mergeCell ref="B49:C49"/>
    <mergeCell ref="B50:C50"/>
    <mergeCell ref="B51:C51"/>
    <mergeCell ref="A52:C52"/>
    <mergeCell ref="B53:C53"/>
    <mergeCell ref="B54:C54"/>
    <mergeCell ref="B55:C55"/>
    <mergeCell ref="A56:C56"/>
    <mergeCell ref="B57:C57"/>
    <mergeCell ref="B58:C58"/>
    <mergeCell ref="B59:C59"/>
    <mergeCell ref="A60:C60"/>
    <mergeCell ref="B61:C61"/>
    <mergeCell ref="B62:C62"/>
    <mergeCell ref="B63:C63"/>
    <mergeCell ref="A64:C64"/>
    <mergeCell ref="B65:C65"/>
    <mergeCell ref="B66:C66"/>
    <mergeCell ref="B71:C71"/>
    <mergeCell ref="B67:C67"/>
    <mergeCell ref="A68:C68"/>
    <mergeCell ref="B69:C69"/>
    <mergeCell ref="B70:C70"/>
  </mergeCells>
  <printOptions/>
  <pageMargins left="0.25" right="0" top="0.75" bottom="0.5" header="0.5" footer="0.17"/>
  <pageSetup firstPageNumber="1" useFirstPageNumber="1" fitToHeight="0" fitToWidth="1" horizontalDpi="300" verticalDpi="300" orientation="landscape" paperSize="5" scale="62" r:id="rId1"/>
  <headerFooter alignWithMargins="0">
    <oddFooter>&amp;L&amp;8 06/12/02&amp;R&amp;8Attachment 8, Page &amp;P of 3</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R100"/>
  <sheetViews>
    <sheetView workbookViewId="0" topLeftCell="A2">
      <selection activeCell="A2" sqref="A2"/>
    </sheetView>
  </sheetViews>
  <sheetFormatPr defaultColWidth="9.33203125" defaultRowHeight="12.75"/>
  <cols>
    <col min="1" max="1" width="6.5" style="3" customWidth="1"/>
    <col min="2" max="2" width="7.66015625" style="3" customWidth="1"/>
    <col min="3" max="3" width="59.33203125" style="3" customWidth="1"/>
    <col min="4" max="4" width="18.5" style="2" bestFit="1" customWidth="1"/>
    <col min="5" max="5" width="14.33203125" style="2" bestFit="1" customWidth="1"/>
    <col min="6" max="6" width="17.16015625" style="2" bestFit="1" customWidth="1"/>
    <col min="7" max="7" width="17.33203125" style="2" bestFit="1" customWidth="1"/>
    <col min="8" max="8" width="15.16015625" style="2" bestFit="1" customWidth="1"/>
    <col min="9" max="9" width="18.5" style="2" bestFit="1" customWidth="1"/>
    <col min="10" max="10" width="17.33203125" style="2" bestFit="1" customWidth="1"/>
    <col min="11" max="11" width="16.5" style="2" bestFit="1" customWidth="1"/>
    <col min="12" max="12" width="17.16015625" style="2" bestFit="1" customWidth="1"/>
    <col min="13" max="13" width="16" style="2" bestFit="1" customWidth="1"/>
    <col min="14" max="14" width="17.83203125" style="2" customWidth="1"/>
    <col min="15" max="15" width="14.16015625" style="2" bestFit="1" customWidth="1"/>
    <col min="16" max="16" width="17.16015625" style="2" bestFit="1" customWidth="1"/>
    <col min="17" max="17" width="18.33203125" style="2" bestFit="1" customWidth="1"/>
    <col min="18" max="18" width="13.16015625" style="3" customWidth="1"/>
    <col min="19" max="16384" width="9.33203125" style="3" customWidth="1"/>
  </cols>
  <sheetData>
    <row r="1" spans="1:3" ht="15" hidden="1">
      <c r="A1" s="1" t="s">
        <v>365</v>
      </c>
      <c r="B1" s="1"/>
      <c r="C1" s="1"/>
    </row>
    <row r="2" spans="1:3" ht="17.25">
      <c r="A2" s="1" t="s">
        <v>1429</v>
      </c>
      <c r="B2" s="1"/>
      <c r="C2" s="1"/>
    </row>
    <row r="3" spans="1:17" s="6" customFormat="1" ht="11.25">
      <c r="A3" s="4" t="s">
        <v>366</v>
      </c>
      <c r="B3" s="4"/>
      <c r="C3" s="4"/>
      <c r="D3" s="5"/>
      <c r="E3" s="5"/>
      <c r="F3" s="5"/>
      <c r="G3" s="5"/>
      <c r="H3" s="5"/>
      <c r="I3" s="5"/>
      <c r="J3" s="5"/>
      <c r="K3" s="5"/>
      <c r="L3" s="5"/>
      <c r="M3" s="5"/>
      <c r="N3" s="5"/>
      <c r="O3" s="5"/>
      <c r="P3" s="5"/>
      <c r="Q3" s="5"/>
    </row>
    <row r="4" spans="1:3" ht="4.5" customHeight="1">
      <c r="A4" s="1"/>
      <c r="B4" s="1"/>
      <c r="C4" s="1"/>
    </row>
    <row r="5" spans="1:3" ht="17.25" hidden="1">
      <c r="A5" s="1" t="s">
        <v>367</v>
      </c>
      <c r="B5" s="1"/>
      <c r="C5" s="1"/>
    </row>
    <row r="6" spans="1:17" s="7" customFormat="1" ht="13.5">
      <c r="A6" s="7" t="s">
        <v>254</v>
      </c>
      <c r="D6" s="8"/>
      <c r="E6" s="8"/>
      <c r="F6" s="8"/>
      <c r="G6" s="8"/>
      <c r="H6" s="8"/>
      <c r="I6" s="8"/>
      <c r="J6" s="8"/>
      <c r="K6" s="8"/>
      <c r="L6" s="8"/>
      <c r="M6" s="8"/>
      <c r="N6" s="8"/>
      <c r="O6" s="8"/>
      <c r="P6" s="8"/>
      <c r="Q6" s="8"/>
    </row>
    <row r="8" spans="1:17" s="12" customFormat="1" ht="28.5">
      <c r="A8" s="245" t="s">
        <v>173</v>
      </c>
      <c r="B8" s="246"/>
      <c r="C8" s="246"/>
      <c r="D8" s="10" t="s">
        <v>174</v>
      </c>
      <c r="E8" s="10" t="s">
        <v>175</v>
      </c>
      <c r="F8" s="10" t="s">
        <v>176</v>
      </c>
      <c r="G8" s="10" t="s">
        <v>177</v>
      </c>
      <c r="H8" s="10" t="s">
        <v>178</v>
      </c>
      <c r="I8" s="10" t="s">
        <v>179</v>
      </c>
      <c r="J8" s="10" t="s">
        <v>191</v>
      </c>
      <c r="K8" s="10" t="s">
        <v>181</v>
      </c>
      <c r="L8" s="10" t="s">
        <v>182</v>
      </c>
      <c r="M8" s="10" t="s">
        <v>183</v>
      </c>
      <c r="N8" s="10" t="s">
        <v>184</v>
      </c>
      <c r="O8" s="10" t="s">
        <v>198</v>
      </c>
      <c r="P8" s="10" t="s">
        <v>185</v>
      </c>
      <c r="Q8" s="11" t="s">
        <v>186</v>
      </c>
    </row>
    <row r="9" spans="1:17" ht="4.5" customHeight="1">
      <c r="A9" s="13"/>
      <c r="B9" s="14"/>
      <c r="C9" s="15"/>
      <c r="D9" s="61"/>
      <c r="E9" s="61"/>
      <c r="F9" s="16"/>
      <c r="G9" s="16"/>
      <c r="H9" s="16"/>
      <c r="I9" s="16"/>
      <c r="J9" s="16"/>
      <c r="K9" s="16"/>
      <c r="L9" s="16"/>
      <c r="M9" s="16"/>
      <c r="N9" s="16"/>
      <c r="O9" s="16"/>
      <c r="P9" s="16"/>
      <c r="Q9" s="16"/>
    </row>
    <row r="10" spans="1:17" ht="30" customHeight="1">
      <c r="A10" s="264" t="s">
        <v>368</v>
      </c>
      <c r="B10" s="265"/>
      <c r="C10" s="266"/>
      <c r="D10" s="62"/>
      <c r="E10" s="62"/>
      <c r="F10" s="20"/>
      <c r="G10" s="20"/>
      <c r="H10" s="20"/>
      <c r="I10" s="20"/>
      <c r="J10" s="20"/>
      <c r="K10" s="20"/>
      <c r="L10" s="20"/>
      <c r="M10" s="20"/>
      <c r="N10" s="20"/>
      <c r="O10" s="20"/>
      <c r="P10" s="20"/>
      <c r="Q10" s="20"/>
    </row>
    <row r="11" spans="1:17" ht="4.5" customHeight="1">
      <c r="A11" s="21"/>
      <c r="B11" s="22"/>
      <c r="C11" s="23"/>
      <c r="D11" s="62"/>
      <c r="E11" s="62"/>
      <c r="F11" s="20"/>
      <c r="G11" s="20"/>
      <c r="H11" s="20"/>
      <c r="I11" s="20"/>
      <c r="J11" s="20"/>
      <c r="K11" s="20"/>
      <c r="L11" s="20"/>
      <c r="M11" s="20"/>
      <c r="N11" s="20"/>
      <c r="O11" s="20"/>
      <c r="P11" s="20"/>
      <c r="Q11" s="20"/>
    </row>
    <row r="12" spans="1:18" s="30" customFormat="1" ht="30" customHeight="1">
      <c r="A12" s="259" t="s">
        <v>262</v>
      </c>
      <c r="B12" s="260"/>
      <c r="C12" s="261"/>
      <c r="D12" s="27">
        <v>0</v>
      </c>
      <c r="E12" s="27">
        <v>0</v>
      </c>
      <c r="F12" s="27">
        <v>0</v>
      </c>
      <c r="G12" s="27">
        <v>125040</v>
      </c>
      <c r="H12" s="27">
        <v>0</v>
      </c>
      <c r="I12" s="27">
        <v>0</v>
      </c>
      <c r="J12" s="27">
        <v>0</v>
      </c>
      <c r="K12" s="27">
        <v>0</v>
      </c>
      <c r="L12" s="27">
        <v>13275</v>
      </c>
      <c r="M12" s="27">
        <v>0</v>
      </c>
      <c r="N12" s="27">
        <v>0</v>
      </c>
      <c r="O12" s="27">
        <v>0</v>
      </c>
      <c r="P12" s="27">
        <v>0</v>
      </c>
      <c r="Q12" s="27">
        <f>SUM(D12:P12)</f>
        <v>138315</v>
      </c>
      <c r="R12" s="29"/>
    </row>
    <row r="13" spans="1:18" s="30" customFormat="1" ht="30" customHeight="1">
      <c r="A13" s="250" t="s">
        <v>1269</v>
      </c>
      <c r="B13" s="247"/>
      <c r="C13" s="248"/>
      <c r="D13" s="39">
        <v>0</v>
      </c>
      <c r="E13" s="39">
        <v>0</v>
      </c>
      <c r="F13" s="39">
        <v>0</v>
      </c>
      <c r="G13" s="39">
        <v>0</v>
      </c>
      <c r="H13" s="39">
        <v>0</v>
      </c>
      <c r="I13" s="39">
        <v>0</v>
      </c>
      <c r="J13" s="39">
        <v>0</v>
      </c>
      <c r="K13" s="39">
        <v>0</v>
      </c>
      <c r="L13" s="39">
        <v>0</v>
      </c>
      <c r="M13" s="39">
        <v>0</v>
      </c>
      <c r="N13" s="39">
        <v>0</v>
      </c>
      <c r="O13" s="39">
        <v>0</v>
      </c>
      <c r="P13" s="39">
        <v>0</v>
      </c>
      <c r="Q13" s="39">
        <f>SUM(D13:P13)</f>
        <v>0</v>
      </c>
      <c r="R13" s="29"/>
    </row>
    <row r="14" spans="1:18" s="30" customFormat="1" ht="30" customHeight="1">
      <c r="A14" s="250" t="s">
        <v>1270</v>
      </c>
      <c r="B14" s="247"/>
      <c r="C14" s="248"/>
      <c r="D14" s="39">
        <v>1380142</v>
      </c>
      <c r="E14" s="39">
        <v>0</v>
      </c>
      <c r="F14" s="39">
        <v>7798</v>
      </c>
      <c r="G14" s="39">
        <v>563941</v>
      </c>
      <c r="H14" s="39">
        <v>20686</v>
      </c>
      <c r="I14" s="39">
        <v>125848</v>
      </c>
      <c r="J14" s="39">
        <v>708096</v>
      </c>
      <c r="K14" s="39">
        <v>100423</v>
      </c>
      <c r="L14" s="39">
        <v>3015928</v>
      </c>
      <c r="M14" s="39">
        <v>0</v>
      </c>
      <c r="N14" s="39">
        <v>10233</v>
      </c>
      <c r="O14" s="39">
        <v>0</v>
      </c>
      <c r="P14" s="39">
        <v>1605377</v>
      </c>
      <c r="Q14" s="39">
        <f aca="true" t="shared" si="0" ref="Q14:Q67">SUM(D14:P14)</f>
        <v>7538472</v>
      </c>
      <c r="R14" s="29"/>
    </row>
    <row r="15" spans="1:18" s="73" customFormat="1" ht="30" customHeight="1">
      <c r="A15" s="76"/>
      <c r="B15" s="262" t="s">
        <v>369</v>
      </c>
      <c r="C15" s="263"/>
      <c r="D15" s="77">
        <f>-SUM(D12:D14)</f>
        <v>-1380142</v>
      </c>
      <c r="E15" s="77">
        <f aca="true" t="shared" si="1" ref="E15:P15">-SUM(E12:E14)</f>
        <v>0</v>
      </c>
      <c r="F15" s="77">
        <f t="shared" si="1"/>
        <v>-7798</v>
      </c>
      <c r="G15" s="77">
        <f t="shared" si="1"/>
        <v>-688981</v>
      </c>
      <c r="H15" s="77">
        <f t="shared" si="1"/>
        <v>-20686</v>
      </c>
      <c r="I15" s="77">
        <f t="shared" si="1"/>
        <v>-125848</v>
      </c>
      <c r="J15" s="77">
        <f t="shared" si="1"/>
        <v>-708096</v>
      </c>
      <c r="K15" s="77">
        <f t="shared" si="1"/>
        <v>-100423</v>
      </c>
      <c r="L15" s="77">
        <f t="shared" si="1"/>
        <v>-3029203</v>
      </c>
      <c r="M15" s="77">
        <f t="shared" si="1"/>
        <v>0</v>
      </c>
      <c r="N15" s="77">
        <f t="shared" si="1"/>
        <v>-10233</v>
      </c>
      <c r="O15" s="77">
        <f t="shared" si="1"/>
        <v>0</v>
      </c>
      <c r="P15" s="77">
        <f t="shared" si="1"/>
        <v>-1605377</v>
      </c>
      <c r="Q15" s="77">
        <f t="shared" si="0"/>
        <v>-7676787</v>
      </c>
      <c r="R15" s="72"/>
    </row>
    <row r="16" spans="1:18" s="30" customFormat="1" ht="30" customHeight="1">
      <c r="A16" s="249" t="s">
        <v>1271</v>
      </c>
      <c r="B16" s="249"/>
      <c r="C16" s="249"/>
      <c r="D16" s="27">
        <v>0</v>
      </c>
      <c r="E16" s="27">
        <v>0</v>
      </c>
      <c r="F16" s="27">
        <v>0</v>
      </c>
      <c r="G16" s="27">
        <v>0</v>
      </c>
      <c r="H16" s="27">
        <v>0</v>
      </c>
      <c r="I16" s="27">
        <v>0</v>
      </c>
      <c r="J16" s="27">
        <v>0</v>
      </c>
      <c r="K16" s="27">
        <v>0</v>
      </c>
      <c r="L16" s="27">
        <v>0</v>
      </c>
      <c r="M16" s="27">
        <v>0</v>
      </c>
      <c r="N16" s="27">
        <v>0</v>
      </c>
      <c r="O16" s="27">
        <v>0</v>
      </c>
      <c r="P16" s="27">
        <v>0</v>
      </c>
      <c r="Q16" s="39">
        <f t="shared" si="0"/>
        <v>0</v>
      </c>
      <c r="R16" s="29"/>
    </row>
    <row r="17" spans="1:18" s="30" customFormat="1" ht="30" customHeight="1">
      <c r="A17" s="249" t="s">
        <v>1272</v>
      </c>
      <c r="B17" s="249"/>
      <c r="C17" s="249"/>
      <c r="D17" s="39">
        <v>0</v>
      </c>
      <c r="E17" s="39">
        <v>0</v>
      </c>
      <c r="F17" s="39">
        <v>0</v>
      </c>
      <c r="G17" s="39">
        <v>0</v>
      </c>
      <c r="H17" s="39">
        <v>0</v>
      </c>
      <c r="I17" s="39">
        <v>0</v>
      </c>
      <c r="J17" s="39">
        <v>0</v>
      </c>
      <c r="K17" s="39">
        <v>0</v>
      </c>
      <c r="L17" s="39">
        <v>0</v>
      </c>
      <c r="M17" s="39">
        <v>0</v>
      </c>
      <c r="N17" s="39">
        <v>0</v>
      </c>
      <c r="O17" s="39">
        <v>0</v>
      </c>
      <c r="P17" s="39">
        <v>0</v>
      </c>
      <c r="Q17" s="39">
        <f t="shared" si="0"/>
        <v>0</v>
      </c>
      <c r="R17" s="29"/>
    </row>
    <row r="18" spans="1:18" s="30" customFormat="1" ht="30" customHeight="1">
      <c r="A18" s="249" t="s">
        <v>1273</v>
      </c>
      <c r="B18" s="249"/>
      <c r="C18" s="249"/>
      <c r="D18" s="39">
        <v>0</v>
      </c>
      <c r="E18" s="39">
        <v>0</v>
      </c>
      <c r="F18" s="39">
        <v>0</v>
      </c>
      <c r="G18" s="39">
        <v>557964</v>
      </c>
      <c r="H18" s="39">
        <v>0</v>
      </c>
      <c r="I18" s="39">
        <v>4492380</v>
      </c>
      <c r="J18" s="39">
        <v>0</v>
      </c>
      <c r="K18" s="39">
        <v>0</v>
      </c>
      <c r="L18" s="39">
        <v>49050</v>
      </c>
      <c r="M18" s="39">
        <v>0</v>
      </c>
      <c r="N18" s="39">
        <v>0</v>
      </c>
      <c r="O18" s="39">
        <v>0</v>
      </c>
      <c r="P18" s="39">
        <v>0</v>
      </c>
      <c r="Q18" s="39">
        <f t="shared" si="0"/>
        <v>5099394</v>
      </c>
      <c r="R18" s="29"/>
    </row>
    <row r="19" spans="1:17" s="73" customFormat="1" ht="30" customHeight="1">
      <c r="A19" s="76"/>
      <c r="B19" s="262" t="s">
        <v>370</v>
      </c>
      <c r="C19" s="263"/>
      <c r="D19" s="77">
        <f>-SUM(D16:D18)</f>
        <v>0</v>
      </c>
      <c r="E19" s="77">
        <f aca="true" t="shared" si="2" ref="E19:P19">-SUM(E16:E18)</f>
        <v>0</v>
      </c>
      <c r="F19" s="77">
        <f t="shared" si="2"/>
        <v>0</v>
      </c>
      <c r="G19" s="77">
        <f t="shared" si="2"/>
        <v>-557964</v>
      </c>
      <c r="H19" s="77">
        <f t="shared" si="2"/>
        <v>0</v>
      </c>
      <c r="I19" s="77">
        <f t="shared" si="2"/>
        <v>-4492380</v>
      </c>
      <c r="J19" s="77">
        <f t="shared" si="2"/>
        <v>0</v>
      </c>
      <c r="K19" s="77">
        <f t="shared" si="2"/>
        <v>0</v>
      </c>
      <c r="L19" s="77">
        <f t="shared" si="2"/>
        <v>-49050</v>
      </c>
      <c r="M19" s="77">
        <f t="shared" si="2"/>
        <v>0</v>
      </c>
      <c r="N19" s="77">
        <f t="shared" si="2"/>
        <v>0</v>
      </c>
      <c r="O19" s="77">
        <f t="shared" si="2"/>
        <v>0</v>
      </c>
      <c r="P19" s="77">
        <f t="shared" si="2"/>
        <v>0</v>
      </c>
      <c r="Q19" s="77">
        <f t="shared" si="0"/>
        <v>-5099394</v>
      </c>
    </row>
    <row r="20" spans="1:18" s="30" customFormat="1" ht="30" customHeight="1">
      <c r="A20" s="249" t="s">
        <v>1274</v>
      </c>
      <c r="B20" s="249"/>
      <c r="C20" s="249"/>
      <c r="D20" s="27">
        <v>0</v>
      </c>
      <c r="E20" s="27">
        <v>0</v>
      </c>
      <c r="F20" s="27">
        <v>0</v>
      </c>
      <c r="G20" s="27">
        <v>0</v>
      </c>
      <c r="H20" s="27">
        <v>0</v>
      </c>
      <c r="I20" s="27">
        <v>0</v>
      </c>
      <c r="J20" s="27">
        <v>0</v>
      </c>
      <c r="K20" s="27">
        <v>0</v>
      </c>
      <c r="L20" s="27">
        <v>0</v>
      </c>
      <c r="M20" s="27">
        <v>0</v>
      </c>
      <c r="N20" s="27">
        <v>0</v>
      </c>
      <c r="O20" s="27">
        <v>0</v>
      </c>
      <c r="P20" s="27">
        <v>0</v>
      </c>
      <c r="Q20" s="39">
        <f t="shared" si="0"/>
        <v>0</v>
      </c>
      <c r="R20" s="29"/>
    </row>
    <row r="21" spans="1:18" s="30" customFormat="1" ht="30" customHeight="1">
      <c r="A21" s="249" t="s">
        <v>1275</v>
      </c>
      <c r="B21" s="249"/>
      <c r="C21" s="249"/>
      <c r="D21" s="39">
        <v>0</v>
      </c>
      <c r="E21" s="39">
        <v>0</v>
      </c>
      <c r="F21" s="39">
        <v>0</v>
      </c>
      <c r="G21" s="39">
        <v>0</v>
      </c>
      <c r="H21" s="39">
        <v>0</v>
      </c>
      <c r="I21" s="39">
        <v>0</v>
      </c>
      <c r="J21" s="39">
        <v>0</v>
      </c>
      <c r="K21" s="39">
        <v>0</v>
      </c>
      <c r="L21" s="39">
        <v>0</v>
      </c>
      <c r="M21" s="39">
        <v>0</v>
      </c>
      <c r="N21" s="39">
        <v>0</v>
      </c>
      <c r="O21" s="39">
        <v>0</v>
      </c>
      <c r="P21" s="39">
        <v>0</v>
      </c>
      <c r="Q21" s="39">
        <f t="shared" si="0"/>
        <v>0</v>
      </c>
      <c r="R21" s="29"/>
    </row>
    <row r="22" spans="1:18" s="30" customFormat="1" ht="30" customHeight="1">
      <c r="A22" s="249" t="s">
        <v>1276</v>
      </c>
      <c r="B22" s="249"/>
      <c r="C22" s="249"/>
      <c r="D22" s="39">
        <v>467114</v>
      </c>
      <c r="E22" s="39">
        <v>0</v>
      </c>
      <c r="F22" s="39">
        <v>0</v>
      </c>
      <c r="G22" s="39">
        <v>1242</v>
      </c>
      <c r="H22" s="39">
        <v>0</v>
      </c>
      <c r="I22" s="39">
        <v>0</v>
      </c>
      <c r="J22" s="39">
        <v>0</v>
      </c>
      <c r="K22" s="39">
        <v>0</v>
      </c>
      <c r="L22" s="39">
        <v>0</v>
      </c>
      <c r="M22" s="39">
        <v>0</v>
      </c>
      <c r="N22" s="39">
        <v>0</v>
      </c>
      <c r="O22" s="39">
        <v>0</v>
      </c>
      <c r="P22" s="39">
        <v>0</v>
      </c>
      <c r="Q22" s="39">
        <f t="shared" si="0"/>
        <v>468356</v>
      </c>
      <c r="R22" s="29"/>
    </row>
    <row r="23" spans="1:18" s="73" customFormat="1" ht="30" customHeight="1">
      <c r="A23" s="76"/>
      <c r="B23" s="262" t="s">
        <v>371</v>
      </c>
      <c r="C23" s="263"/>
      <c r="D23" s="77">
        <f>-SUM(D20:D22)</f>
        <v>-467114</v>
      </c>
      <c r="E23" s="77">
        <f aca="true" t="shared" si="3" ref="E23:P23">-SUM(E20:E22)</f>
        <v>0</v>
      </c>
      <c r="F23" s="77">
        <f t="shared" si="3"/>
        <v>0</v>
      </c>
      <c r="G23" s="77">
        <f t="shared" si="3"/>
        <v>-1242</v>
      </c>
      <c r="H23" s="77">
        <f t="shared" si="3"/>
        <v>0</v>
      </c>
      <c r="I23" s="77">
        <f t="shared" si="3"/>
        <v>0</v>
      </c>
      <c r="J23" s="77">
        <f t="shared" si="3"/>
        <v>0</v>
      </c>
      <c r="K23" s="77">
        <f t="shared" si="3"/>
        <v>0</v>
      </c>
      <c r="L23" s="77">
        <f t="shared" si="3"/>
        <v>0</v>
      </c>
      <c r="M23" s="77">
        <f t="shared" si="3"/>
        <v>0</v>
      </c>
      <c r="N23" s="77">
        <f t="shared" si="3"/>
        <v>0</v>
      </c>
      <c r="O23" s="77">
        <f t="shared" si="3"/>
        <v>0</v>
      </c>
      <c r="P23" s="77">
        <f t="shared" si="3"/>
        <v>0</v>
      </c>
      <c r="Q23" s="77">
        <f t="shared" si="0"/>
        <v>-468356</v>
      </c>
      <c r="R23" s="72"/>
    </row>
    <row r="24" spans="1:18" s="30" customFormat="1" ht="30" customHeight="1">
      <c r="A24" s="249" t="s">
        <v>1277</v>
      </c>
      <c r="B24" s="249"/>
      <c r="C24" s="249"/>
      <c r="D24" s="27">
        <v>0</v>
      </c>
      <c r="E24" s="27">
        <v>0</v>
      </c>
      <c r="F24" s="27">
        <v>0</v>
      </c>
      <c r="G24" s="27">
        <v>0</v>
      </c>
      <c r="H24" s="27">
        <v>0</v>
      </c>
      <c r="I24" s="27">
        <v>0</v>
      </c>
      <c r="J24" s="27">
        <v>0</v>
      </c>
      <c r="K24" s="27">
        <v>0</v>
      </c>
      <c r="L24" s="27">
        <v>0</v>
      </c>
      <c r="M24" s="27">
        <v>0</v>
      </c>
      <c r="N24" s="27">
        <v>0</v>
      </c>
      <c r="O24" s="27">
        <v>0</v>
      </c>
      <c r="P24" s="27">
        <v>0</v>
      </c>
      <c r="Q24" s="39">
        <f t="shared" si="0"/>
        <v>0</v>
      </c>
      <c r="R24" s="29"/>
    </row>
    <row r="25" spans="1:18" s="30" customFormat="1" ht="30" customHeight="1">
      <c r="A25" s="249" t="s">
        <v>1278</v>
      </c>
      <c r="B25" s="249"/>
      <c r="C25" s="249"/>
      <c r="D25" s="39">
        <v>0</v>
      </c>
      <c r="E25" s="39">
        <v>0</v>
      </c>
      <c r="F25" s="39">
        <v>0</v>
      </c>
      <c r="G25" s="39">
        <v>0</v>
      </c>
      <c r="H25" s="39">
        <v>0</v>
      </c>
      <c r="I25" s="39">
        <v>0</v>
      </c>
      <c r="J25" s="39">
        <v>0</v>
      </c>
      <c r="K25" s="39">
        <v>0</v>
      </c>
      <c r="L25" s="39">
        <v>0</v>
      </c>
      <c r="M25" s="39">
        <v>0</v>
      </c>
      <c r="N25" s="39">
        <v>0</v>
      </c>
      <c r="O25" s="39">
        <v>0</v>
      </c>
      <c r="P25" s="39">
        <v>0</v>
      </c>
      <c r="Q25" s="39">
        <f t="shared" si="0"/>
        <v>0</v>
      </c>
      <c r="R25" s="29"/>
    </row>
    <row r="26" spans="1:18" s="30" customFormat="1" ht="30" customHeight="1">
      <c r="A26" s="249" t="s">
        <v>1279</v>
      </c>
      <c r="B26" s="249"/>
      <c r="C26" s="249"/>
      <c r="D26" s="39">
        <v>0</v>
      </c>
      <c r="E26" s="39">
        <v>0</v>
      </c>
      <c r="F26" s="39">
        <v>0</v>
      </c>
      <c r="G26" s="39">
        <v>0</v>
      </c>
      <c r="H26" s="39">
        <v>0</v>
      </c>
      <c r="I26" s="39">
        <v>0</v>
      </c>
      <c r="J26" s="39">
        <v>0</v>
      </c>
      <c r="K26" s="39">
        <v>0</v>
      </c>
      <c r="L26" s="39">
        <v>0</v>
      </c>
      <c r="M26" s="39">
        <v>0</v>
      </c>
      <c r="N26" s="39">
        <v>0</v>
      </c>
      <c r="O26" s="39">
        <v>0</v>
      </c>
      <c r="P26" s="39">
        <v>0</v>
      </c>
      <c r="Q26" s="39">
        <f t="shared" si="0"/>
        <v>0</v>
      </c>
      <c r="R26" s="29"/>
    </row>
    <row r="27" spans="1:17" s="73" customFormat="1" ht="30" customHeight="1">
      <c r="A27" s="76"/>
      <c r="B27" s="262" t="s">
        <v>372</v>
      </c>
      <c r="C27" s="263"/>
      <c r="D27" s="77">
        <f>-SUM(D24:D26)</f>
        <v>0</v>
      </c>
      <c r="E27" s="77">
        <f aca="true" t="shared" si="4" ref="E27:P27">-SUM(E24:E26)</f>
        <v>0</v>
      </c>
      <c r="F27" s="77">
        <f t="shared" si="4"/>
        <v>0</v>
      </c>
      <c r="G27" s="77">
        <f t="shared" si="4"/>
        <v>0</v>
      </c>
      <c r="H27" s="77">
        <f t="shared" si="4"/>
        <v>0</v>
      </c>
      <c r="I27" s="77">
        <f t="shared" si="4"/>
        <v>0</v>
      </c>
      <c r="J27" s="77">
        <f t="shared" si="4"/>
        <v>0</v>
      </c>
      <c r="K27" s="77">
        <f t="shared" si="4"/>
        <v>0</v>
      </c>
      <c r="L27" s="77">
        <f t="shared" si="4"/>
        <v>0</v>
      </c>
      <c r="M27" s="77">
        <f t="shared" si="4"/>
        <v>0</v>
      </c>
      <c r="N27" s="77">
        <f t="shared" si="4"/>
        <v>0</v>
      </c>
      <c r="O27" s="77">
        <f t="shared" si="4"/>
        <v>0</v>
      </c>
      <c r="P27" s="77">
        <f t="shared" si="4"/>
        <v>0</v>
      </c>
      <c r="Q27" s="77">
        <f t="shared" si="0"/>
        <v>0</v>
      </c>
    </row>
    <row r="28" spans="1:18" s="30" customFormat="1" ht="31.5" customHeight="1">
      <c r="A28" s="250" t="s">
        <v>373</v>
      </c>
      <c r="B28" s="247"/>
      <c r="C28" s="248"/>
      <c r="D28" s="27">
        <v>0</v>
      </c>
      <c r="E28" s="27">
        <v>0</v>
      </c>
      <c r="F28" s="27">
        <v>0</v>
      </c>
      <c r="G28" s="27">
        <v>0</v>
      </c>
      <c r="H28" s="27">
        <v>0</v>
      </c>
      <c r="I28" s="27">
        <v>0</v>
      </c>
      <c r="J28" s="27">
        <v>0</v>
      </c>
      <c r="K28" s="27">
        <v>0</v>
      </c>
      <c r="L28" s="27">
        <v>0</v>
      </c>
      <c r="M28" s="27">
        <v>0</v>
      </c>
      <c r="N28" s="27">
        <v>0</v>
      </c>
      <c r="O28" s="27">
        <v>0</v>
      </c>
      <c r="P28" s="27">
        <v>0</v>
      </c>
      <c r="Q28" s="39">
        <f t="shared" si="0"/>
        <v>0</v>
      </c>
      <c r="R28" s="29"/>
    </row>
    <row r="29" spans="1:18" s="30" customFormat="1" ht="31.5" customHeight="1">
      <c r="A29" s="250" t="s">
        <v>374</v>
      </c>
      <c r="B29" s="247"/>
      <c r="C29" s="248"/>
      <c r="D29" s="39">
        <v>0</v>
      </c>
      <c r="E29" s="39">
        <v>0</v>
      </c>
      <c r="F29" s="39">
        <v>0</v>
      </c>
      <c r="G29" s="39">
        <v>0</v>
      </c>
      <c r="H29" s="39">
        <v>0</v>
      </c>
      <c r="I29" s="39">
        <v>0</v>
      </c>
      <c r="J29" s="39">
        <v>0</v>
      </c>
      <c r="K29" s="39">
        <v>0</v>
      </c>
      <c r="L29" s="39">
        <v>0</v>
      </c>
      <c r="M29" s="39">
        <v>0</v>
      </c>
      <c r="N29" s="39">
        <v>0</v>
      </c>
      <c r="O29" s="39">
        <v>0</v>
      </c>
      <c r="P29" s="39">
        <v>0</v>
      </c>
      <c r="Q29" s="39">
        <f t="shared" si="0"/>
        <v>0</v>
      </c>
      <c r="R29" s="29"/>
    </row>
    <row r="30" spans="1:18" s="30" customFormat="1" ht="31.5" customHeight="1">
      <c r="A30" s="250" t="s">
        <v>375</v>
      </c>
      <c r="B30" s="247"/>
      <c r="C30" s="248"/>
      <c r="D30" s="39">
        <v>0</v>
      </c>
      <c r="E30" s="39">
        <v>0</v>
      </c>
      <c r="F30" s="39">
        <v>0</v>
      </c>
      <c r="G30" s="39">
        <v>0</v>
      </c>
      <c r="H30" s="39">
        <v>0</v>
      </c>
      <c r="I30" s="39">
        <v>0</v>
      </c>
      <c r="J30" s="39">
        <v>0</v>
      </c>
      <c r="K30" s="39">
        <v>0</v>
      </c>
      <c r="L30" s="39">
        <v>0</v>
      </c>
      <c r="M30" s="39">
        <v>0</v>
      </c>
      <c r="N30" s="39">
        <v>0</v>
      </c>
      <c r="O30" s="39">
        <v>0</v>
      </c>
      <c r="P30" s="39">
        <v>0</v>
      </c>
      <c r="Q30" s="39">
        <f t="shared" si="0"/>
        <v>0</v>
      </c>
      <c r="R30" s="29"/>
    </row>
    <row r="31" spans="1:18" s="73" customFormat="1" ht="31.5" customHeight="1">
      <c r="A31" s="76"/>
      <c r="B31" s="262" t="s">
        <v>376</v>
      </c>
      <c r="C31" s="263"/>
      <c r="D31" s="77">
        <f>-SUM(D28:D30)</f>
        <v>0</v>
      </c>
      <c r="E31" s="77">
        <f aca="true" t="shared" si="5" ref="E31:P31">-SUM(E28:E30)</f>
        <v>0</v>
      </c>
      <c r="F31" s="77">
        <f t="shared" si="5"/>
        <v>0</v>
      </c>
      <c r="G31" s="77">
        <f t="shared" si="5"/>
        <v>0</v>
      </c>
      <c r="H31" s="77">
        <f t="shared" si="5"/>
        <v>0</v>
      </c>
      <c r="I31" s="77">
        <f t="shared" si="5"/>
        <v>0</v>
      </c>
      <c r="J31" s="77">
        <f t="shared" si="5"/>
        <v>0</v>
      </c>
      <c r="K31" s="77">
        <f t="shared" si="5"/>
        <v>0</v>
      </c>
      <c r="L31" s="77">
        <f t="shared" si="5"/>
        <v>0</v>
      </c>
      <c r="M31" s="77">
        <f t="shared" si="5"/>
        <v>0</v>
      </c>
      <c r="N31" s="77">
        <f t="shared" si="5"/>
        <v>0</v>
      </c>
      <c r="O31" s="77">
        <f t="shared" si="5"/>
        <v>0</v>
      </c>
      <c r="P31" s="77">
        <f t="shared" si="5"/>
        <v>0</v>
      </c>
      <c r="Q31" s="77">
        <f t="shared" si="0"/>
        <v>0</v>
      </c>
      <c r="R31" s="72"/>
    </row>
    <row r="32" spans="1:18" s="30" customFormat="1" ht="31.5" customHeight="1">
      <c r="A32" s="250" t="s">
        <v>377</v>
      </c>
      <c r="B32" s="247"/>
      <c r="C32" s="248"/>
      <c r="D32" s="27">
        <v>0</v>
      </c>
      <c r="E32" s="27">
        <v>0</v>
      </c>
      <c r="F32" s="27">
        <v>0</v>
      </c>
      <c r="G32" s="27">
        <v>0</v>
      </c>
      <c r="H32" s="27">
        <v>0</v>
      </c>
      <c r="I32" s="27">
        <v>0</v>
      </c>
      <c r="J32" s="27">
        <v>0</v>
      </c>
      <c r="K32" s="27">
        <v>0</v>
      </c>
      <c r="L32" s="27">
        <v>0</v>
      </c>
      <c r="M32" s="27">
        <v>0</v>
      </c>
      <c r="N32" s="27">
        <v>0</v>
      </c>
      <c r="O32" s="27">
        <v>0</v>
      </c>
      <c r="P32" s="27">
        <v>0</v>
      </c>
      <c r="Q32" s="39">
        <f t="shared" si="0"/>
        <v>0</v>
      </c>
      <c r="R32" s="29"/>
    </row>
    <row r="33" spans="1:18" s="30" customFormat="1" ht="31.5" customHeight="1">
      <c r="A33" s="250" t="s">
        <v>378</v>
      </c>
      <c r="B33" s="247"/>
      <c r="C33" s="248"/>
      <c r="D33" s="39">
        <v>0</v>
      </c>
      <c r="E33" s="39">
        <v>0</v>
      </c>
      <c r="F33" s="39">
        <v>0</v>
      </c>
      <c r="G33" s="39">
        <v>0</v>
      </c>
      <c r="H33" s="39">
        <v>0</v>
      </c>
      <c r="I33" s="39">
        <v>0</v>
      </c>
      <c r="J33" s="39">
        <v>0</v>
      </c>
      <c r="K33" s="39">
        <v>0</v>
      </c>
      <c r="L33" s="39">
        <v>0</v>
      </c>
      <c r="M33" s="39">
        <v>0</v>
      </c>
      <c r="N33" s="39">
        <v>0</v>
      </c>
      <c r="O33" s="39">
        <v>0</v>
      </c>
      <c r="P33" s="39">
        <v>0</v>
      </c>
      <c r="Q33" s="39">
        <f t="shared" si="0"/>
        <v>0</v>
      </c>
      <c r="R33" s="29"/>
    </row>
    <row r="34" spans="1:18" s="30" customFormat="1" ht="31.5" customHeight="1">
      <c r="A34" s="250" t="s">
        <v>379</v>
      </c>
      <c r="B34" s="247"/>
      <c r="C34" s="248"/>
      <c r="D34" s="39">
        <v>0</v>
      </c>
      <c r="E34" s="39">
        <v>0</v>
      </c>
      <c r="F34" s="39">
        <v>0</v>
      </c>
      <c r="G34" s="39">
        <v>0</v>
      </c>
      <c r="H34" s="39">
        <v>0</v>
      </c>
      <c r="I34" s="39">
        <v>0</v>
      </c>
      <c r="J34" s="39">
        <v>0</v>
      </c>
      <c r="K34" s="39">
        <v>0</v>
      </c>
      <c r="L34" s="39">
        <v>0</v>
      </c>
      <c r="M34" s="39">
        <v>0</v>
      </c>
      <c r="N34" s="39">
        <v>0</v>
      </c>
      <c r="O34" s="39">
        <v>0</v>
      </c>
      <c r="P34" s="39">
        <v>0</v>
      </c>
      <c r="Q34" s="39">
        <f t="shared" si="0"/>
        <v>0</v>
      </c>
      <c r="R34" s="29"/>
    </row>
    <row r="35" spans="1:17" s="73" customFormat="1" ht="30" customHeight="1">
      <c r="A35" s="76"/>
      <c r="B35" s="262" t="s">
        <v>380</v>
      </c>
      <c r="C35" s="263"/>
      <c r="D35" s="77">
        <f>-SUM(D32:D34)</f>
        <v>0</v>
      </c>
      <c r="E35" s="77">
        <f aca="true" t="shared" si="6" ref="E35:P35">-SUM(E32:E34)</f>
        <v>0</v>
      </c>
      <c r="F35" s="77">
        <f t="shared" si="6"/>
        <v>0</v>
      </c>
      <c r="G35" s="77">
        <f t="shared" si="6"/>
        <v>0</v>
      </c>
      <c r="H35" s="77">
        <f t="shared" si="6"/>
        <v>0</v>
      </c>
      <c r="I35" s="77">
        <f t="shared" si="6"/>
        <v>0</v>
      </c>
      <c r="J35" s="77">
        <f t="shared" si="6"/>
        <v>0</v>
      </c>
      <c r="K35" s="77">
        <f t="shared" si="6"/>
        <v>0</v>
      </c>
      <c r="L35" s="77">
        <f t="shared" si="6"/>
        <v>0</v>
      </c>
      <c r="M35" s="77">
        <f t="shared" si="6"/>
        <v>0</v>
      </c>
      <c r="N35" s="77">
        <f t="shared" si="6"/>
        <v>0</v>
      </c>
      <c r="O35" s="77">
        <f t="shared" si="6"/>
        <v>0</v>
      </c>
      <c r="P35" s="77">
        <f t="shared" si="6"/>
        <v>0</v>
      </c>
      <c r="Q35" s="77">
        <f t="shared" si="0"/>
        <v>0</v>
      </c>
    </row>
    <row r="36" spans="1:18" s="30" customFormat="1" ht="31.5" customHeight="1">
      <c r="A36" s="250" t="s">
        <v>381</v>
      </c>
      <c r="B36" s="247"/>
      <c r="C36" s="248"/>
      <c r="D36" s="27">
        <v>0</v>
      </c>
      <c r="E36" s="27">
        <v>0</v>
      </c>
      <c r="F36" s="27">
        <v>0</v>
      </c>
      <c r="G36" s="27">
        <v>0</v>
      </c>
      <c r="H36" s="27">
        <v>0</v>
      </c>
      <c r="I36" s="27">
        <v>0</v>
      </c>
      <c r="J36" s="27">
        <v>0</v>
      </c>
      <c r="K36" s="27">
        <v>0</v>
      </c>
      <c r="L36" s="27">
        <v>0</v>
      </c>
      <c r="M36" s="27">
        <v>0</v>
      </c>
      <c r="N36" s="27">
        <v>0</v>
      </c>
      <c r="O36" s="27">
        <v>0</v>
      </c>
      <c r="P36" s="27">
        <v>0</v>
      </c>
      <c r="Q36" s="39">
        <f t="shared" si="0"/>
        <v>0</v>
      </c>
      <c r="R36" s="29"/>
    </row>
    <row r="37" spans="1:18" s="30" customFormat="1" ht="31.5" customHeight="1">
      <c r="A37" s="250" t="s">
        <v>382</v>
      </c>
      <c r="B37" s="247"/>
      <c r="C37" s="248"/>
      <c r="D37" s="39">
        <v>0</v>
      </c>
      <c r="E37" s="39">
        <v>0</v>
      </c>
      <c r="F37" s="39">
        <v>0</v>
      </c>
      <c r="G37" s="39">
        <v>0</v>
      </c>
      <c r="H37" s="39">
        <v>0</v>
      </c>
      <c r="I37" s="39">
        <v>0</v>
      </c>
      <c r="J37" s="39">
        <v>0</v>
      </c>
      <c r="K37" s="39">
        <v>0</v>
      </c>
      <c r="L37" s="39">
        <v>0</v>
      </c>
      <c r="M37" s="39">
        <v>0</v>
      </c>
      <c r="N37" s="39">
        <v>0</v>
      </c>
      <c r="O37" s="39">
        <v>0</v>
      </c>
      <c r="P37" s="39">
        <v>0</v>
      </c>
      <c r="Q37" s="39">
        <f t="shared" si="0"/>
        <v>0</v>
      </c>
      <c r="R37" s="29"/>
    </row>
    <row r="38" spans="1:18" s="30" customFormat="1" ht="31.5" customHeight="1">
      <c r="A38" s="250" t="s">
        <v>383</v>
      </c>
      <c r="B38" s="247"/>
      <c r="C38" s="248"/>
      <c r="D38" s="39">
        <v>0</v>
      </c>
      <c r="E38" s="39">
        <v>0</v>
      </c>
      <c r="F38" s="39">
        <v>0</v>
      </c>
      <c r="G38" s="39">
        <v>0</v>
      </c>
      <c r="H38" s="39">
        <v>0</v>
      </c>
      <c r="I38" s="39">
        <v>0</v>
      </c>
      <c r="J38" s="39">
        <v>0</v>
      </c>
      <c r="K38" s="39">
        <v>0</v>
      </c>
      <c r="L38" s="39">
        <v>0</v>
      </c>
      <c r="M38" s="39">
        <v>0</v>
      </c>
      <c r="N38" s="39">
        <v>0</v>
      </c>
      <c r="O38" s="39">
        <v>0</v>
      </c>
      <c r="P38" s="39">
        <v>0</v>
      </c>
      <c r="Q38" s="39">
        <f t="shared" si="0"/>
        <v>0</v>
      </c>
      <c r="R38" s="29"/>
    </row>
    <row r="39" spans="1:18" s="73" customFormat="1" ht="31.5" customHeight="1">
      <c r="A39" s="76"/>
      <c r="B39" s="262" t="s">
        <v>384</v>
      </c>
      <c r="C39" s="263"/>
      <c r="D39" s="77">
        <f>-SUM(D36:D38)</f>
        <v>0</v>
      </c>
      <c r="E39" s="77">
        <f aca="true" t="shared" si="7" ref="E39:P39">-SUM(E36:E38)</f>
        <v>0</v>
      </c>
      <c r="F39" s="77">
        <f t="shared" si="7"/>
        <v>0</v>
      </c>
      <c r="G39" s="77">
        <f t="shared" si="7"/>
        <v>0</v>
      </c>
      <c r="H39" s="77">
        <f t="shared" si="7"/>
        <v>0</v>
      </c>
      <c r="I39" s="77">
        <f t="shared" si="7"/>
        <v>0</v>
      </c>
      <c r="J39" s="77">
        <f t="shared" si="7"/>
        <v>0</v>
      </c>
      <c r="K39" s="77">
        <f t="shared" si="7"/>
        <v>0</v>
      </c>
      <c r="L39" s="77">
        <f t="shared" si="7"/>
        <v>0</v>
      </c>
      <c r="M39" s="77">
        <f t="shared" si="7"/>
        <v>0</v>
      </c>
      <c r="N39" s="77">
        <f t="shared" si="7"/>
        <v>0</v>
      </c>
      <c r="O39" s="77">
        <f t="shared" si="7"/>
        <v>0</v>
      </c>
      <c r="P39" s="77">
        <f t="shared" si="7"/>
        <v>0</v>
      </c>
      <c r="Q39" s="77">
        <f t="shared" si="0"/>
        <v>0</v>
      </c>
      <c r="R39" s="72"/>
    </row>
    <row r="40" spans="1:18" s="30" customFormat="1" ht="31.5" customHeight="1">
      <c r="A40" s="250" t="s">
        <v>385</v>
      </c>
      <c r="B40" s="247"/>
      <c r="C40" s="248"/>
      <c r="D40" s="27">
        <v>0</v>
      </c>
      <c r="E40" s="27">
        <v>0</v>
      </c>
      <c r="F40" s="27">
        <v>0</v>
      </c>
      <c r="G40" s="27">
        <v>0</v>
      </c>
      <c r="H40" s="27">
        <v>0</v>
      </c>
      <c r="I40" s="27">
        <v>0</v>
      </c>
      <c r="J40" s="27">
        <v>0</v>
      </c>
      <c r="K40" s="27">
        <v>0</v>
      </c>
      <c r="L40" s="27">
        <v>0</v>
      </c>
      <c r="M40" s="27">
        <v>0</v>
      </c>
      <c r="N40" s="27">
        <v>0</v>
      </c>
      <c r="O40" s="27">
        <v>0</v>
      </c>
      <c r="P40" s="27">
        <v>0</v>
      </c>
      <c r="Q40" s="39">
        <f t="shared" si="0"/>
        <v>0</v>
      </c>
      <c r="R40" s="29"/>
    </row>
    <row r="41" spans="1:18" s="30" customFormat="1" ht="31.5" customHeight="1">
      <c r="A41" s="250" t="s">
        <v>386</v>
      </c>
      <c r="B41" s="247"/>
      <c r="C41" s="248"/>
      <c r="D41" s="39">
        <v>0</v>
      </c>
      <c r="E41" s="39">
        <v>0</v>
      </c>
      <c r="F41" s="39">
        <v>0</v>
      </c>
      <c r="G41" s="39">
        <v>0</v>
      </c>
      <c r="H41" s="39">
        <v>0</v>
      </c>
      <c r="I41" s="39">
        <v>0</v>
      </c>
      <c r="J41" s="39">
        <v>0</v>
      </c>
      <c r="K41" s="39">
        <v>0</v>
      </c>
      <c r="L41" s="39">
        <v>0</v>
      </c>
      <c r="M41" s="39">
        <v>0</v>
      </c>
      <c r="N41" s="39">
        <v>0</v>
      </c>
      <c r="O41" s="39">
        <v>0</v>
      </c>
      <c r="P41" s="39">
        <v>0</v>
      </c>
      <c r="Q41" s="39">
        <f t="shared" si="0"/>
        <v>0</v>
      </c>
      <c r="R41" s="29"/>
    </row>
    <row r="42" spans="1:18" s="30" customFormat="1" ht="31.5" customHeight="1">
      <c r="A42" s="250" t="s">
        <v>387</v>
      </c>
      <c r="B42" s="247"/>
      <c r="C42" s="248"/>
      <c r="D42" s="39">
        <v>0</v>
      </c>
      <c r="E42" s="39">
        <v>0</v>
      </c>
      <c r="F42" s="39">
        <v>0</v>
      </c>
      <c r="G42" s="39">
        <v>0</v>
      </c>
      <c r="H42" s="39">
        <v>0</v>
      </c>
      <c r="I42" s="39">
        <v>0</v>
      </c>
      <c r="J42" s="39">
        <v>0</v>
      </c>
      <c r="K42" s="39">
        <v>0</v>
      </c>
      <c r="L42" s="39">
        <v>0</v>
      </c>
      <c r="M42" s="39">
        <v>0</v>
      </c>
      <c r="N42" s="39">
        <v>0</v>
      </c>
      <c r="O42" s="39">
        <v>0</v>
      </c>
      <c r="P42" s="39">
        <v>0</v>
      </c>
      <c r="Q42" s="39">
        <f t="shared" si="0"/>
        <v>0</v>
      </c>
      <c r="R42" s="29"/>
    </row>
    <row r="43" spans="1:17" s="73" customFormat="1" ht="30" customHeight="1">
      <c r="A43" s="76"/>
      <c r="B43" s="262" t="s">
        <v>388</v>
      </c>
      <c r="C43" s="263"/>
      <c r="D43" s="77">
        <f>-SUM(D40:D42)</f>
        <v>0</v>
      </c>
      <c r="E43" s="77">
        <f aca="true" t="shared" si="8" ref="E43:P43">-SUM(E40:E42)</f>
        <v>0</v>
      </c>
      <c r="F43" s="77">
        <f t="shared" si="8"/>
        <v>0</v>
      </c>
      <c r="G43" s="77">
        <f t="shared" si="8"/>
        <v>0</v>
      </c>
      <c r="H43" s="77">
        <f t="shared" si="8"/>
        <v>0</v>
      </c>
      <c r="I43" s="77">
        <f t="shared" si="8"/>
        <v>0</v>
      </c>
      <c r="J43" s="77">
        <f t="shared" si="8"/>
        <v>0</v>
      </c>
      <c r="K43" s="77">
        <f t="shared" si="8"/>
        <v>0</v>
      </c>
      <c r="L43" s="77">
        <f t="shared" si="8"/>
        <v>0</v>
      </c>
      <c r="M43" s="77">
        <f t="shared" si="8"/>
        <v>0</v>
      </c>
      <c r="N43" s="77">
        <f t="shared" si="8"/>
        <v>0</v>
      </c>
      <c r="O43" s="77">
        <f t="shared" si="8"/>
        <v>0</v>
      </c>
      <c r="P43" s="77">
        <f t="shared" si="8"/>
        <v>0</v>
      </c>
      <c r="Q43" s="77">
        <f t="shared" si="0"/>
        <v>0</v>
      </c>
    </row>
    <row r="44" spans="1:18" s="30" customFormat="1" ht="30" customHeight="1">
      <c r="A44" s="249" t="s">
        <v>1280</v>
      </c>
      <c r="B44" s="249"/>
      <c r="C44" s="249"/>
      <c r="D44" s="27">
        <v>0</v>
      </c>
      <c r="E44" s="27">
        <v>0</v>
      </c>
      <c r="F44" s="27">
        <v>5498</v>
      </c>
      <c r="G44" s="27">
        <v>4080</v>
      </c>
      <c r="H44" s="27">
        <v>0</v>
      </c>
      <c r="I44" s="27">
        <v>58623</v>
      </c>
      <c r="J44" s="27">
        <v>0</v>
      </c>
      <c r="K44" s="27">
        <v>0</v>
      </c>
      <c r="L44" s="27">
        <v>2236</v>
      </c>
      <c r="M44" s="27">
        <v>0</v>
      </c>
      <c r="N44" s="27">
        <v>0</v>
      </c>
      <c r="O44" s="27">
        <v>0</v>
      </c>
      <c r="P44" s="27">
        <v>9496</v>
      </c>
      <c r="Q44" s="39">
        <f t="shared" si="0"/>
        <v>79933</v>
      </c>
      <c r="R44" s="29"/>
    </row>
    <row r="45" spans="1:18" s="30" customFormat="1" ht="30" customHeight="1">
      <c r="A45" s="249" t="s">
        <v>1281</v>
      </c>
      <c r="B45" s="249"/>
      <c r="C45" s="249"/>
      <c r="D45" s="39">
        <v>0</v>
      </c>
      <c r="E45" s="39">
        <v>0</v>
      </c>
      <c r="F45" s="39">
        <v>0</v>
      </c>
      <c r="G45" s="39">
        <v>0</v>
      </c>
      <c r="H45" s="39">
        <v>0</v>
      </c>
      <c r="I45" s="39">
        <v>0</v>
      </c>
      <c r="J45" s="39">
        <v>0</v>
      </c>
      <c r="K45" s="39">
        <v>0</v>
      </c>
      <c r="L45" s="39">
        <v>0</v>
      </c>
      <c r="M45" s="39">
        <v>0</v>
      </c>
      <c r="N45" s="39">
        <v>0</v>
      </c>
      <c r="O45" s="39">
        <v>0</v>
      </c>
      <c r="P45" s="39">
        <v>0</v>
      </c>
      <c r="Q45" s="39">
        <f t="shared" si="0"/>
        <v>0</v>
      </c>
      <c r="R45" s="29"/>
    </row>
    <row r="46" spans="1:18" s="30" customFormat="1" ht="30" customHeight="1">
      <c r="A46" s="249" t="s">
        <v>1282</v>
      </c>
      <c r="B46" s="249"/>
      <c r="C46" s="249"/>
      <c r="D46" s="39">
        <v>0</v>
      </c>
      <c r="E46" s="39">
        <v>0</v>
      </c>
      <c r="F46" s="39">
        <v>9423513</v>
      </c>
      <c r="G46" s="39">
        <v>7149353</v>
      </c>
      <c r="H46" s="39">
        <v>0</v>
      </c>
      <c r="I46" s="39">
        <v>8564172</v>
      </c>
      <c r="J46" s="39">
        <v>0</v>
      </c>
      <c r="K46" s="39">
        <v>0</v>
      </c>
      <c r="L46" s="39">
        <v>3897355</v>
      </c>
      <c r="M46" s="39">
        <v>0</v>
      </c>
      <c r="N46" s="39">
        <v>0</v>
      </c>
      <c r="O46" s="39">
        <v>0</v>
      </c>
      <c r="P46" s="39">
        <v>12745247</v>
      </c>
      <c r="Q46" s="39">
        <f t="shared" si="0"/>
        <v>41779640</v>
      </c>
      <c r="R46" s="29"/>
    </row>
    <row r="47" spans="1:18" s="73" customFormat="1" ht="30" customHeight="1">
      <c r="A47" s="76"/>
      <c r="B47" s="262" t="s">
        <v>389</v>
      </c>
      <c r="C47" s="263"/>
      <c r="D47" s="77">
        <f>-SUM(D44:D46)</f>
        <v>0</v>
      </c>
      <c r="E47" s="77">
        <f aca="true" t="shared" si="9" ref="E47:P47">-SUM(E44:E46)</f>
        <v>0</v>
      </c>
      <c r="F47" s="77">
        <f t="shared" si="9"/>
        <v>-9429011</v>
      </c>
      <c r="G47" s="77">
        <f t="shared" si="9"/>
        <v>-7153433</v>
      </c>
      <c r="H47" s="77">
        <f t="shared" si="9"/>
        <v>0</v>
      </c>
      <c r="I47" s="77">
        <f t="shared" si="9"/>
        <v>-8622795</v>
      </c>
      <c r="J47" s="77">
        <f t="shared" si="9"/>
        <v>0</v>
      </c>
      <c r="K47" s="77">
        <f t="shared" si="9"/>
        <v>0</v>
      </c>
      <c r="L47" s="77">
        <f t="shared" si="9"/>
        <v>-3899591</v>
      </c>
      <c r="M47" s="77">
        <f t="shared" si="9"/>
        <v>0</v>
      </c>
      <c r="N47" s="77">
        <f t="shared" si="9"/>
        <v>0</v>
      </c>
      <c r="O47" s="77">
        <f t="shared" si="9"/>
        <v>0</v>
      </c>
      <c r="P47" s="77">
        <f t="shared" si="9"/>
        <v>-12754743</v>
      </c>
      <c r="Q47" s="77">
        <f t="shared" si="0"/>
        <v>-41859573</v>
      </c>
      <c r="R47" s="72"/>
    </row>
    <row r="48" spans="1:18" s="30" customFormat="1" ht="30" customHeight="1">
      <c r="A48" s="249" t="s">
        <v>1283</v>
      </c>
      <c r="B48" s="249"/>
      <c r="C48" s="249"/>
      <c r="D48" s="27">
        <v>7401562</v>
      </c>
      <c r="E48" s="27">
        <v>0</v>
      </c>
      <c r="F48" s="27">
        <v>3783615</v>
      </c>
      <c r="G48" s="27">
        <v>2868935</v>
      </c>
      <c r="H48" s="27">
        <v>156229</v>
      </c>
      <c r="I48" s="27">
        <v>5763020</v>
      </c>
      <c r="J48" s="27">
        <v>2000501</v>
      </c>
      <c r="K48" s="27">
        <v>245176</v>
      </c>
      <c r="L48" s="27">
        <v>4384065</v>
      </c>
      <c r="M48" s="27">
        <v>1092366</v>
      </c>
      <c r="N48" s="27">
        <v>5082205</v>
      </c>
      <c r="O48" s="27">
        <v>0</v>
      </c>
      <c r="P48" s="27">
        <v>2275297</v>
      </c>
      <c r="Q48" s="39">
        <f t="shared" si="0"/>
        <v>35052971</v>
      </c>
      <c r="R48" s="29"/>
    </row>
    <row r="49" spans="1:18" s="30" customFormat="1" ht="30" customHeight="1">
      <c r="A49" s="249" t="s">
        <v>1284</v>
      </c>
      <c r="B49" s="249"/>
      <c r="C49" s="249"/>
      <c r="D49" s="39">
        <v>13185</v>
      </c>
      <c r="E49" s="39">
        <v>0</v>
      </c>
      <c r="F49" s="39">
        <v>12659</v>
      </c>
      <c r="G49" s="39">
        <v>11419</v>
      </c>
      <c r="H49" s="39">
        <v>0</v>
      </c>
      <c r="I49" s="39">
        <v>23412</v>
      </c>
      <c r="J49" s="39">
        <v>0</v>
      </c>
      <c r="K49" s="39">
        <v>743</v>
      </c>
      <c r="L49" s="39">
        <v>28033</v>
      </c>
      <c r="M49" s="39">
        <v>123288</v>
      </c>
      <c r="N49" s="39">
        <v>275717</v>
      </c>
      <c r="O49" s="39">
        <v>0</v>
      </c>
      <c r="P49" s="39">
        <v>1578566</v>
      </c>
      <c r="Q49" s="39">
        <f t="shared" si="0"/>
        <v>2067022</v>
      </c>
      <c r="R49" s="29"/>
    </row>
    <row r="50" spans="1:18" s="30" customFormat="1" ht="30" customHeight="1">
      <c r="A50" s="249" t="s">
        <v>1285</v>
      </c>
      <c r="B50" s="249"/>
      <c r="C50" s="249"/>
      <c r="D50" s="39">
        <v>23322462</v>
      </c>
      <c r="E50" s="39">
        <v>124725</v>
      </c>
      <c r="F50" s="39">
        <v>8041351</v>
      </c>
      <c r="G50" s="39">
        <v>21832463</v>
      </c>
      <c r="H50" s="39">
        <v>808875</v>
      </c>
      <c r="I50" s="39">
        <v>16387770</v>
      </c>
      <c r="J50" s="39">
        <v>8714291</v>
      </c>
      <c r="K50" s="39">
        <v>5580164</v>
      </c>
      <c r="L50" s="39">
        <v>12772382</v>
      </c>
      <c r="M50" s="39">
        <v>6582730</v>
      </c>
      <c r="N50" s="39">
        <v>18381306</v>
      </c>
      <c r="O50" s="39">
        <v>490784</v>
      </c>
      <c r="P50" s="39">
        <v>11093123</v>
      </c>
      <c r="Q50" s="39">
        <f t="shared" si="0"/>
        <v>134132426</v>
      </c>
      <c r="R50" s="29"/>
    </row>
    <row r="51" spans="1:17" s="73" customFormat="1" ht="30" customHeight="1">
      <c r="A51" s="76"/>
      <c r="B51" s="262" t="s">
        <v>390</v>
      </c>
      <c r="C51" s="263"/>
      <c r="D51" s="77">
        <f>-SUM(D48:D50)</f>
        <v>-30737209</v>
      </c>
      <c r="E51" s="77">
        <f aca="true" t="shared" si="10" ref="E51:P51">-SUM(E48:E50)</f>
        <v>-124725</v>
      </c>
      <c r="F51" s="77">
        <f t="shared" si="10"/>
        <v>-11837625</v>
      </c>
      <c r="G51" s="77">
        <f t="shared" si="10"/>
        <v>-24712817</v>
      </c>
      <c r="H51" s="77">
        <f t="shared" si="10"/>
        <v>-965104</v>
      </c>
      <c r="I51" s="77">
        <f t="shared" si="10"/>
        <v>-22174202</v>
      </c>
      <c r="J51" s="77">
        <f t="shared" si="10"/>
        <v>-10714792</v>
      </c>
      <c r="K51" s="77">
        <f t="shared" si="10"/>
        <v>-5826083</v>
      </c>
      <c r="L51" s="77">
        <f t="shared" si="10"/>
        <v>-17184480</v>
      </c>
      <c r="M51" s="77">
        <f t="shared" si="10"/>
        <v>-7798384</v>
      </c>
      <c r="N51" s="77">
        <f t="shared" si="10"/>
        <v>-23739228</v>
      </c>
      <c r="O51" s="77">
        <f t="shared" si="10"/>
        <v>-490784</v>
      </c>
      <c r="P51" s="77">
        <f t="shared" si="10"/>
        <v>-14946986</v>
      </c>
      <c r="Q51" s="77">
        <f t="shared" si="0"/>
        <v>-171252419</v>
      </c>
    </row>
    <row r="52" spans="1:18" s="30" customFormat="1" ht="30" customHeight="1">
      <c r="A52" s="249" t="s">
        <v>1286</v>
      </c>
      <c r="B52" s="249"/>
      <c r="C52" s="249"/>
      <c r="D52" s="27">
        <v>0</v>
      </c>
      <c r="E52" s="27">
        <v>0</v>
      </c>
      <c r="F52" s="27">
        <v>0</v>
      </c>
      <c r="G52" s="27">
        <v>0</v>
      </c>
      <c r="H52" s="27">
        <v>0</v>
      </c>
      <c r="I52" s="27">
        <v>0</v>
      </c>
      <c r="J52" s="27">
        <v>0</v>
      </c>
      <c r="K52" s="27">
        <v>0</v>
      </c>
      <c r="L52" s="27">
        <v>0</v>
      </c>
      <c r="M52" s="27">
        <v>0</v>
      </c>
      <c r="N52" s="27">
        <v>0</v>
      </c>
      <c r="O52" s="27">
        <v>0</v>
      </c>
      <c r="P52" s="27">
        <v>0</v>
      </c>
      <c r="Q52" s="39">
        <f t="shared" si="0"/>
        <v>0</v>
      </c>
      <c r="R52" s="29"/>
    </row>
    <row r="53" spans="1:18" s="30" customFormat="1" ht="30" customHeight="1">
      <c r="A53" s="249" t="s">
        <v>1287</v>
      </c>
      <c r="B53" s="249"/>
      <c r="C53" s="249"/>
      <c r="D53" s="39">
        <v>0</v>
      </c>
      <c r="E53" s="39">
        <v>0</v>
      </c>
      <c r="F53" s="39">
        <v>0</v>
      </c>
      <c r="G53" s="39">
        <v>0</v>
      </c>
      <c r="H53" s="39">
        <v>0</v>
      </c>
      <c r="I53" s="39">
        <v>0</v>
      </c>
      <c r="J53" s="39">
        <v>0</v>
      </c>
      <c r="K53" s="39">
        <v>0</v>
      </c>
      <c r="L53" s="39">
        <v>0</v>
      </c>
      <c r="M53" s="39">
        <v>0</v>
      </c>
      <c r="N53" s="39">
        <v>0</v>
      </c>
      <c r="O53" s="39">
        <v>0</v>
      </c>
      <c r="P53" s="39">
        <v>0</v>
      </c>
      <c r="Q53" s="39">
        <f t="shared" si="0"/>
        <v>0</v>
      </c>
      <c r="R53" s="29"/>
    </row>
    <row r="54" spans="1:18" s="30" customFormat="1" ht="30" customHeight="1">
      <c r="A54" s="249" t="s">
        <v>1288</v>
      </c>
      <c r="B54" s="249"/>
      <c r="C54" s="249"/>
      <c r="D54" s="39">
        <v>0</v>
      </c>
      <c r="E54" s="39">
        <v>0</v>
      </c>
      <c r="F54" s="39">
        <v>0</v>
      </c>
      <c r="G54" s="39">
        <v>0</v>
      </c>
      <c r="H54" s="39">
        <v>0</v>
      </c>
      <c r="I54" s="39">
        <v>0</v>
      </c>
      <c r="J54" s="39">
        <v>0</v>
      </c>
      <c r="K54" s="39">
        <v>0</v>
      </c>
      <c r="L54" s="39">
        <v>0</v>
      </c>
      <c r="M54" s="39">
        <v>0</v>
      </c>
      <c r="N54" s="39">
        <v>0</v>
      </c>
      <c r="O54" s="39">
        <v>0</v>
      </c>
      <c r="P54" s="39">
        <v>0</v>
      </c>
      <c r="Q54" s="39">
        <f t="shared" si="0"/>
        <v>0</v>
      </c>
      <c r="R54" s="29"/>
    </row>
    <row r="55" spans="1:18" s="73" customFormat="1" ht="30" customHeight="1">
      <c r="A55" s="76"/>
      <c r="B55" s="262" t="s">
        <v>391</v>
      </c>
      <c r="C55" s="263"/>
      <c r="D55" s="77">
        <f>-SUM(D52:D54)</f>
        <v>0</v>
      </c>
      <c r="E55" s="77">
        <f aca="true" t="shared" si="11" ref="E55:P55">-SUM(E52:E54)</f>
        <v>0</v>
      </c>
      <c r="F55" s="77">
        <f t="shared" si="11"/>
        <v>0</v>
      </c>
      <c r="G55" s="77">
        <f t="shared" si="11"/>
        <v>0</v>
      </c>
      <c r="H55" s="77">
        <f t="shared" si="11"/>
        <v>0</v>
      </c>
      <c r="I55" s="77">
        <f t="shared" si="11"/>
        <v>0</v>
      </c>
      <c r="J55" s="77">
        <f t="shared" si="11"/>
        <v>0</v>
      </c>
      <c r="K55" s="77">
        <f t="shared" si="11"/>
        <v>0</v>
      </c>
      <c r="L55" s="77">
        <f t="shared" si="11"/>
        <v>0</v>
      </c>
      <c r="M55" s="77">
        <f t="shared" si="11"/>
        <v>0</v>
      </c>
      <c r="N55" s="77">
        <f t="shared" si="11"/>
        <v>0</v>
      </c>
      <c r="O55" s="77">
        <f t="shared" si="11"/>
        <v>0</v>
      </c>
      <c r="P55" s="77">
        <f t="shared" si="11"/>
        <v>0</v>
      </c>
      <c r="Q55" s="77">
        <f t="shared" si="0"/>
        <v>0</v>
      </c>
      <c r="R55" s="72"/>
    </row>
    <row r="56" spans="1:18" s="30" customFormat="1" ht="30" customHeight="1">
      <c r="A56" s="249" t="s">
        <v>1289</v>
      </c>
      <c r="B56" s="249"/>
      <c r="C56" s="249"/>
      <c r="D56" s="27">
        <v>0</v>
      </c>
      <c r="E56" s="27">
        <v>0</v>
      </c>
      <c r="F56" s="27">
        <v>0</v>
      </c>
      <c r="G56" s="27">
        <v>0</v>
      </c>
      <c r="H56" s="27">
        <v>0</v>
      </c>
      <c r="I56" s="27">
        <v>0</v>
      </c>
      <c r="J56" s="27">
        <v>0</v>
      </c>
      <c r="K56" s="27">
        <v>0</v>
      </c>
      <c r="L56" s="27">
        <v>0</v>
      </c>
      <c r="M56" s="27">
        <v>0</v>
      </c>
      <c r="N56" s="27">
        <v>0</v>
      </c>
      <c r="O56" s="27">
        <v>0</v>
      </c>
      <c r="P56" s="27">
        <v>0</v>
      </c>
      <c r="Q56" s="39">
        <f t="shared" si="0"/>
        <v>0</v>
      </c>
      <c r="R56" s="29"/>
    </row>
    <row r="57" spans="1:18" s="30" customFormat="1" ht="30" customHeight="1">
      <c r="A57" s="249" t="s">
        <v>1290</v>
      </c>
      <c r="B57" s="249"/>
      <c r="C57" s="249"/>
      <c r="D57" s="39">
        <v>0</v>
      </c>
      <c r="E57" s="39">
        <v>0</v>
      </c>
      <c r="F57" s="39">
        <v>0</v>
      </c>
      <c r="G57" s="39">
        <v>0</v>
      </c>
      <c r="H57" s="39">
        <v>0</v>
      </c>
      <c r="I57" s="39">
        <v>0</v>
      </c>
      <c r="J57" s="39">
        <v>0</v>
      </c>
      <c r="K57" s="39">
        <v>0</v>
      </c>
      <c r="L57" s="39">
        <v>0</v>
      </c>
      <c r="M57" s="39">
        <v>0</v>
      </c>
      <c r="N57" s="39">
        <v>0</v>
      </c>
      <c r="O57" s="39">
        <v>0</v>
      </c>
      <c r="P57" s="39">
        <v>0</v>
      </c>
      <c r="Q57" s="39">
        <f t="shared" si="0"/>
        <v>0</v>
      </c>
      <c r="R57" s="29"/>
    </row>
    <row r="58" spans="1:18" s="30" customFormat="1" ht="30" customHeight="1">
      <c r="A58" s="249" t="s">
        <v>1291</v>
      </c>
      <c r="B58" s="249"/>
      <c r="C58" s="249"/>
      <c r="D58" s="39">
        <v>0</v>
      </c>
      <c r="E58" s="39">
        <v>0</v>
      </c>
      <c r="F58" s="39">
        <v>0</v>
      </c>
      <c r="G58" s="39">
        <v>0</v>
      </c>
      <c r="H58" s="39">
        <v>0</v>
      </c>
      <c r="I58" s="39">
        <v>0</v>
      </c>
      <c r="J58" s="39">
        <v>0</v>
      </c>
      <c r="K58" s="39">
        <v>0</v>
      </c>
      <c r="L58" s="39">
        <v>213036</v>
      </c>
      <c r="M58" s="39">
        <v>0</v>
      </c>
      <c r="N58" s="39">
        <v>0</v>
      </c>
      <c r="O58" s="39">
        <v>0</v>
      </c>
      <c r="P58" s="39">
        <v>0</v>
      </c>
      <c r="Q58" s="39">
        <f t="shared" si="0"/>
        <v>213036</v>
      </c>
      <c r="R58" s="29"/>
    </row>
    <row r="59" spans="1:17" s="73" customFormat="1" ht="30" customHeight="1">
      <c r="A59" s="76"/>
      <c r="B59" s="262" t="s">
        <v>392</v>
      </c>
      <c r="C59" s="263"/>
      <c r="D59" s="77">
        <f>-SUM(D56:D58)</f>
        <v>0</v>
      </c>
      <c r="E59" s="77">
        <f aca="true" t="shared" si="12" ref="E59:P59">-SUM(E56:E58)</f>
        <v>0</v>
      </c>
      <c r="F59" s="77">
        <f t="shared" si="12"/>
        <v>0</v>
      </c>
      <c r="G59" s="77">
        <f t="shared" si="12"/>
        <v>0</v>
      </c>
      <c r="H59" s="77">
        <f t="shared" si="12"/>
        <v>0</v>
      </c>
      <c r="I59" s="77">
        <f t="shared" si="12"/>
        <v>0</v>
      </c>
      <c r="J59" s="77">
        <f t="shared" si="12"/>
        <v>0</v>
      </c>
      <c r="K59" s="77">
        <f t="shared" si="12"/>
        <v>0</v>
      </c>
      <c r="L59" s="77">
        <f t="shared" si="12"/>
        <v>-213036</v>
      </c>
      <c r="M59" s="77">
        <f t="shared" si="12"/>
        <v>0</v>
      </c>
      <c r="N59" s="77">
        <f t="shared" si="12"/>
        <v>0</v>
      </c>
      <c r="O59" s="77">
        <f t="shared" si="12"/>
        <v>0</v>
      </c>
      <c r="P59" s="77">
        <f t="shared" si="12"/>
        <v>0</v>
      </c>
      <c r="Q59" s="77">
        <f t="shared" si="0"/>
        <v>-213036</v>
      </c>
    </row>
    <row r="60" spans="1:18" s="30" customFormat="1" ht="30" customHeight="1">
      <c r="A60" s="249" t="s">
        <v>1292</v>
      </c>
      <c r="B60" s="249"/>
      <c r="C60" s="249"/>
      <c r="D60" s="27">
        <v>0</v>
      </c>
      <c r="E60" s="27">
        <v>0</v>
      </c>
      <c r="F60" s="27">
        <v>0</v>
      </c>
      <c r="G60" s="27">
        <v>0</v>
      </c>
      <c r="H60" s="27">
        <v>0</v>
      </c>
      <c r="I60" s="27">
        <v>0</v>
      </c>
      <c r="J60" s="27">
        <v>0</v>
      </c>
      <c r="K60" s="27">
        <v>0</v>
      </c>
      <c r="L60" s="27">
        <v>0</v>
      </c>
      <c r="M60" s="27">
        <v>0</v>
      </c>
      <c r="N60" s="27">
        <v>0</v>
      </c>
      <c r="O60" s="27">
        <v>0</v>
      </c>
      <c r="P60" s="27">
        <v>0</v>
      </c>
      <c r="Q60" s="39">
        <f t="shared" si="0"/>
        <v>0</v>
      </c>
      <c r="R60" s="29"/>
    </row>
    <row r="61" spans="1:18" s="30" customFormat="1" ht="30" customHeight="1">
      <c r="A61" s="249" t="s">
        <v>1293</v>
      </c>
      <c r="B61" s="249"/>
      <c r="C61" s="249"/>
      <c r="D61" s="39">
        <v>0</v>
      </c>
      <c r="E61" s="39">
        <v>0</v>
      </c>
      <c r="F61" s="39">
        <v>0</v>
      </c>
      <c r="G61" s="39">
        <v>0</v>
      </c>
      <c r="H61" s="39">
        <v>0</v>
      </c>
      <c r="I61" s="39">
        <v>0</v>
      </c>
      <c r="J61" s="39">
        <v>0</v>
      </c>
      <c r="K61" s="39">
        <v>0</v>
      </c>
      <c r="L61" s="39">
        <v>0</v>
      </c>
      <c r="M61" s="39">
        <v>0</v>
      </c>
      <c r="N61" s="39">
        <v>0</v>
      </c>
      <c r="O61" s="39">
        <v>0</v>
      </c>
      <c r="P61" s="39">
        <v>0</v>
      </c>
      <c r="Q61" s="39">
        <f t="shared" si="0"/>
        <v>0</v>
      </c>
      <c r="R61" s="29"/>
    </row>
    <row r="62" spans="1:18" s="30" customFormat="1" ht="30" customHeight="1">
      <c r="A62" s="249" t="s">
        <v>1294</v>
      </c>
      <c r="B62" s="249"/>
      <c r="C62" s="249"/>
      <c r="D62" s="39">
        <v>109357</v>
      </c>
      <c r="E62" s="39">
        <v>0</v>
      </c>
      <c r="F62" s="39">
        <v>0</v>
      </c>
      <c r="G62" s="39">
        <v>0</v>
      </c>
      <c r="H62" s="39">
        <v>0</v>
      </c>
      <c r="I62" s="39">
        <v>0</v>
      </c>
      <c r="J62" s="39">
        <v>0</v>
      </c>
      <c r="K62" s="39">
        <v>0</v>
      </c>
      <c r="L62" s="39">
        <v>0</v>
      </c>
      <c r="M62" s="39">
        <v>0</v>
      </c>
      <c r="N62" s="39">
        <v>0</v>
      </c>
      <c r="O62" s="39">
        <v>0</v>
      </c>
      <c r="P62" s="39">
        <v>488000</v>
      </c>
      <c r="Q62" s="39">
        <f t="shared" si="0"/>
        <v>597357</v>
      </c>
      <c r="R62" s="29"/>
    </row>
    <row r="63" spans="1:18" s="73" customFormat="1" ht="30" customHeight="1">
      <c r="A63" s="76"/>
      <c r="B63" s="262" t="s">
        <v>393</v>
      </c>
      <c r="C63" s="263"/>
      <c r="D63" s="77">
        <f>-SUM(D60:D62)</f>
        <v>-109357</v>
      </c>
      <c r="E63" s="77">
        <f aca="true" t="shared" si="13" ref="E63:P63">-SUM(E60:E62)</f>
        <v>0</v>
      </c>
      <c r="F63" s="77">
        <f t="shared" si="13"/>
        <v>0</v>
      </c>
      <c r="G63" s="77">
        <f t="shared" si="13"/>
        <v>0</v>
      </c>
      <c r="H63" s="77">
        <f t="shared" si="13"/>
        <v>0</v>
      </c>
      <c r="I63" s="77">
        <f t="shared" si="13"/>
        <v>0</v>
      </c>
      <c r="J63" s="77">
        <f t="shared" si="13"/>
        <v>0</v>
      </c>
      <c r="K63" s="77">
        <f t="shared" si="13"/>
        <v>0</v>
      </c>
      <c r="L63" s="77">
        <f t="shared" si="13"/>
        <v>0</v>
      </c>
      <c r="M63" s="77">
        <f t="shared" si="13"/>
        <v>0</v>
      </c>
      <c r="N63" s="77">
        <f t="shared" si="13"/>
        <v>0</v>
      </c>
      <c r="O63" s="77">
        <f t="shared" si="13"/>
        <v>0</v>
      </c>
      <c r="P63" s="77">
        <f t="shared" si="13"/>
        <v>-488000</v>
      </c>
      <c r="Q63" s="77">
        <f t="shared" si="0"/>
        <v>-597357</v>
      </c>
      <c r="R63" s="72"/>
    </row>
    <row r="64" spans="1:17" s="30" customFormat="1" ht="30" customHeight="1">
      <c r="A64" s="249" t="s">
        <v>1295</v>
      </c>
      <c r="B64" s="249"/>
      <c r="C64" s="249"/>
      <c r="D64" s="27">
        <v>0</v>
      </c>
      <c r="E64" s="27">
        <v>0</v>
      </c>
      <c r="F64" s="27">
        <v>0</v>
      </c>
      <c r="G64" s="27">
        <v>0</v>
      </c>
      <c r="H64" s="27">
        <v>0</v>
      </c>
      <c r="I64" s="27">
        <v>0</v>
      </c>
      <c r="J64" s="27">
        <v>0</v>
      </c>
      <c r="K64" s="27">
        <v>0</v>
      </c>
      <c r="L64" s="27">
        <v>0</v>
      </c>
      <c r="M64" s="27">
        <v>0</v>
      </c>
      <c r="N64" s="27">
        <v>0</v>
      </c>
      <c r="O64" s="27">
        <v>0</v>
      </c>
      <c r="P64" s="27">
        <v>0</v>
      </c>
      <c r="Q64" s="39">
        <f t="shared" si="0"/>
        <v>0</v>
      </c>
    </row>
    <row r="65" spans="1:17" s="30" customFormat="1" ht="30" customHeight="1">
      <c r="A65" s="249" t="s">
        <v>1296</v>
      </c>
      <c r="B65" s="249"/>
      <c r="C65" s="249"/>
      <c r="D65" s="39">
        <v>0</v>
      </c>
      <c r="E65" s="39">
        <v>0</v>
      </c>
      <c r="F65" s="39">
        <v>0</v>
      </c>
      <c r="G65" s="39">
        <v>0</v>
      </c>
      <c r="H65" s="39">
        <v>0</v>
      </c>
      <c r="I65" s="39">
        <v>0</v>
      </c>
      <c r="J65" s="39">
        <v>0</v>
      </c>
      <c r="K65" s="39">
        <v>0</v>
      </c>
      <c r="L65" s="39">
        <v>0</v>
      </c>
      <c r="M65" s="39">
        <v>0</v>
      </c>
      <c r="N65" s="39">
        <v>0</v>
      </c>
      <c r="O65" s="39">
        <v>0</v>
      </c>
      <c r="P65" s="39">
        <v>0</v>
      </c>
      <c r="Q65" s="39">
        <f t="shared" si="0"/>
        <v>0</v>
      </c>
    </row>
    <row r="66" spans="1:17" s="30" customFormat="1" ht="30" customHeight="1">
      <c r="A66" s="249" t="s">
        <v>1297</v>
      </c>
      <c r="B66" s="249"/>
      <c r="C66" s="249"/>
      <c r="D66" s="39">
        <v>0</v>
      </c>
      <c r="E66" s="39">
        <v>0</v>
      </c>
      <c r="F66" s="39">
        <v>0</v>
      </c>
      <c r="G66" s="39">
        <v>6000</v>
      </c>
      <c r="H66" s="39">
        <v>0</v>
      </c>
      <c r="I66" s="39">
        <v>0</v>
      </c>
      <c r="J66" s="39">
        <v>0</v>
      </c>
      <c r="K66" s="39">
        <v>0</v>
      </c>
      <c r="L66" s="39">
        <v>0</v>
      </c>
      <c r="M66" s="39">
        <v>0</v>
      </c>
      <c r="N66" s="39">
        <v>0</v>
      </c>
      <c r="O66" s="39">
        <v>0</v>
      </c>
      <c r="P66" s="39">
        <v>0</v>
      </c>
      <c r="Q66" s="39">
        <f t="shared" si="0"/>
        <v>6000</v>
      </c>
    </row>
    <row r="67" spans="1:17" s="73" customFormat="1" ht="30" customHeight="1">
      <c r="A67" s="76"/>
      <c r="B67" s="262" t="s">
        <v>394</v>
      </c>
      <c r="C67" s="263"/>
      <c r="D67" s="77">
        <f>-SUM(D64:D66)</f>
        <v>0</v>
      </c>
      <c r="E67" s="77">
        <f aca="true" t="shared" si="14" ref="E67:P67">-SUM(E64:E66)</f>
        <v>0</v>
      </c>
      <c r="F67" s="77">
        <f t="shared" si="14"/>
        <v>0</v>
      </c>
      <c r="G67" s="77">
        <f t="shared" si="14"/>
        <v>-6000</v>
      </c>
      <c r="H67" s="77">
        <f t="shared" si="14"/>
        <v>0</v>
      </c>
      <c r="I67" s="77">
        <f t="shared" si="14"/>
        <v>0</v>
      </c>
      <c r="J67" s="77">
        <f t="shared" si="14"/>
        <v>0</v>
      </c>
      <c r="K67" s="77">
        <f t="shared" si="14"/>
        <v>0</v>
      </c>
      <c r="L67" s="77">
        <f t="shared" si="14"/>
        <v>0</v>
      </c>
      <c r="M67" s="77">
        <f t="shared" si="14"/>
        <v>0</v>
      </c>
      <c r="N67" s="77">
        <f t="shared" si="14"/>
        <v>0</v>
      </c>
      <c r="O67" s="77">
        <f t="shared" si="14"/>
        <v>0</v>
      </c>
      <c r="P67" s="77">
        <f t="shared" si="14"/>
        <v>0</v>
      </c>
      <c r="Q67" s="77">
        <f t="shared" si="0"/>
        <v>-6000</v>
      </c>
    </row>
    <row r="68" spans="1:17" s="22" customFormat="1" ht="4.5" customHeight="1">
      <c r="A68" s="13"/>
      <c r="B68" s="31"/>
      <c r="C68" s="70"/>
      <c r="D68" s="16"/>
      <c r="E68" s="16"/>
      <c r="F68" s="16"/>
      <c r="G68" s="16"/>
      <c r="H68" s="16"/>
      <c r="I68" s="16"/>
      <c r="J68" s="16"/>
      <c r="K68" s="16"/>
      <c r="L68" s="16"/>
      <c r="M68" s="16"/>
      <c r="N68" s="16"/>
      <c r="O68" s="16"/>
      <c r="P68" s="16"/>
      <c r="Q68" s="16"/>
    </row>
    <row r="69" spans="1:17" ht="30" customHeight="1">
      <c r="A69" s="264" t="s">
        <v>395</v>
      </c>
      <c r="B69" s="265"/>
      <c r="C69" s="266"/>
      <c r="D69" s="62"/>
      <c r="E69" s="62"/>
      <c r="F69" s="62"/>
      <c r="G69" s="62"/>
      <c r="H69" s="62"/>
      <c r="I69" s="62"/>
      <c r="J69" s="62"/>
      <c r="K69" s="62"/>
      <c r="L69" s="62"/>
      <c r="M69" s="62"/>
      <c r="N69" s="62"/>
      <c r="O69" s="62"/>
      <c r="P69" s="62"/>
      <c r="Q69" s="20"/>
    </row>
    <row r="70" spans="1:17" ht="4.5" customHeight="1">
      <c r="A70" s="21"/>
      <c r="B70" s="22"/>
      <c r="C70" s="23"/>
      <c r="D70" s="62"/>
      <c r="E70" s="62"/>
      <c r="F70" s="62"/>
      <c r="G70" s="62"/>
      <c r="H70" s="62"/>
      <c r="I70" s="62"/>
      <c r="J70" s="62"/>
      <c r="K70" s="62"/>
      <c r="L70" s="62"/>
      <c r="M70" s="62"/>
      <c r="N70" s="62"/>
      <c r="O70" s="62"/>
      <c r="P70" s="62"/>
      <c r="Q70" s="20"/>
    </row>
    <row r="71" spans="1:18" s="30" customFormat="1" ht="30" customHeight="1">
      <c r="A71" s="259" t="s">
        <v>396</v>
      </c>
      <c r="B71" s="260"/>
      <c r="C71" s="261"/>
      <c r="D71" s="27">
        <v>0</v>
      </c>
      <c r="E71" s="27">
        <v>0</v>
      </c>
      <c r="F71" s="27">
        <v>0</v>
      </c>
      <c r="G71" s="27">
        <v>0</v>
      </c>
      <c r="H71" s="27">
        <v>0</v>
      </c>
      <c r="I71" s="27">
        <v>0</v>
      </c>
      <c r="J71" s="27">
        <v>0</v>
      </c>
      <c r="K71" s="27">
        <v>0</v>
      </c>
      <c r="L71" s="27">
        <v>0</v>
      </c>
      <c r="M71" s="27">
        <v>0</v>
      </c>
      <c r="N71" s="27">
        <v>0</v>
      </c>
      <c r="O71" s="27">
        <v>0</v>
      </c>
      <c r="P71" s="27">
        <v>0</v>
      </c>
      <c r="Q71" s="27">
        <f aca="true" t="shared" si="15" ref="Q71:Q86">SUM(D71:P71)</f>
        <v>0</v>
      </c>
      <c r="R71" s="29"/>
    </row>
    <row r="72" spans="1:18" s="30" customFormat="1" ht="30" customHeight="1">
      <c r="A72" s="259" t="s">
        <v>397</v>
      </c>
      <c r="B72" s="260"/>
      <c r="C72" s="261"/>
      <c r="D72" s="27">
        <v>0</v>
      </c>
      <c r="E72" s="27">
        <v>0</v>
      </c>
      <c r="F72" s="27">
        <v>0</v>
      </c>
      <c r="G72" s="27">
        <v>0</v>
      </c>
      <c r="H72" s="27">
        <v>0</v>
      </c>
      <c r="I72" s="27">
        <v>0</v>
      </c>
      <c r="J72" s="27">
        <v>0</v>
      </c>
      <c r="K72" s="27">
        <v>0</v>
      </c>
      <c r="L72" s="27">
        <v>0</v>
      </c>
      <c r="M72" s="27">
        <v>0</v>
      </c>
      <c r="N72" s="27">
        <v>0</v>
      </c>
      <c r="O72" s="27">
        <v>0</v>
      </c>
      <c r="P72" s="27">
        <v>0</v>
      </c>
      <c r="Q72" s="27">
        <f t="shared" si="15"/>
        <v>0</v>
      </c>
      <c r="R72" s="29"/>
    </row>
    <row r="73" spans="1:18" s="30" customFormat="1" ht="30" customHeight="1">
      <c r="A73" s="250" t="s">
        <v>398</v>
      </c>
      <c r="B73" s="247"/>
      <c r="C73" s="248"/>
      <c r="D73" s="39">
        <v>0</v>
      </c>
      <c r="E73" s="39">
        <v>0</v>
      </c>
      <c r="F73" s="39">
        <v>0</v>
      </c>
      <c r="G73" s="39">
        <v>0</v>
      </c>
      <c r="H73" s="39">
        <v>0</v>
      </c>
      <c r="I73" s="39">
        <v>0</v>
      </c>
      <c r="J73" s="39">
        <v>0</v>
      </c>
      <c r="K73" s="39">
        <v>0</v>
      </c>
      <c r="L73" s="39">
        <v>0</v>
      </c>
      <c r="M73" s="39">
        <v>0</v>
      </c>
      <c r="N73" s="39">
        <v>0</v>
      </c>
      <c r="O73" s="39">
        <v>0</v>
      </c>
      <c r="P73" s="39">
        <v>0</v>
      </c>
      <c r="Q73" s="27">
        <f t="shared" si="15"/>
        <v>0</v>
      </c>
      <c r="R73" s="29"/>
    </row>
    <row r="74" spans="1:18" s="30" customFormat="1" ht="30" customHeight="1">
      <c r="A74" s="250" t="s">
        <v>399</v>
      </c>
      <c r="B74" s="247"/>
      <c r="C74" s="248"/>
      <c r="D74" s="39">
        <v>0</v>
      </c>
      <c r="E74" s="39">
        <v>0</v>
      </c>
      <c r="F74" s="39">
        <v>0</v>
      </c>
      <c r="G74" s="39">
        <v>0</v>
      </c>
      <c r="H74" s="39">
        <v>0</v>
      </c>
      <c r="I74" s="39">
        <v>0</v>
      </c>
      <c r="J74" s="39">
        <v>0</v>
      </c>
      <c r="K74" s="39">
        <v>0</v>
      </c>
      <c r="L74" s="39">
        <v>0</v>
      </c>
      <c r="M74" s="39">
        <v>0</v>
      </c>
      <c r="N74" s="39">
        <v>0</v>
      </c>
      <c r="O74" s="39">
        <v>0</v>
      </c>
      <c r="P74" s="39">
        <v>0</v>
      </c>
      <c r="Q74" s="27">
        <f t="shared" si="15"/>
        <v>0</v>
      </c>
      <c r="R74" s="29"/>
    </row>
    <row r="75" spans="1:17" s="30" customFormat="1" ht="30" customHeight="1">
      <c r="A75" s="40"/>
      <c r="B75" s="248" t="s">
        <v>400</v>
      </c>
      <c r="C75" s="249"/>
      <c r="D75" s="39">
        <v>0</v>
      </c>
      <c r="E75" s="39">
        <v>0</v>
      </c>
      <c r="F75" s="39">
        <v>0</v>
      </c>
      <c r="G75" s="39">
        <v>0</v>
      </c>
      <c r="H75" s="39">
        <v>0</v>
      </c>
      <c r="I75" s="39">
        <v>0</v>
      </c>
      <c r="J75" s="39">
        <v>0</v>
      </c>
      <c r="K75" s="39">
        <v>0</v>
      </c>
      <c r="L75" s="39">
        <v>0</v>
      </c>
      <c r="M75" s="39">
        <v>0</v>
      </c>
      <c r="N75" s="39">
        <v>0</v>
      </c>
      <c r="O75" s="39">
        <v>0</v>
      </c>
      <c r="P75" s="39">
        <v>0</v>
      </c>
      <c r="Q75" s="27">
        <f t="shared" si="15"/>
        <v>0</v>
      </c>
    </row>
    <row r="76" spans="1:17" s="30" customFormat="1" ht="30" customHeight="1">
      <c r="A76" s="40"/>
      <c r="B76" s="248" t="s">
        <v>401</v>
      </c>
      <c r="C76" s="249"/>
      <c r="D76" s="39">
        <v>0</v>
      </c>
      <c r="E76" s="39">
        <v>0</v>
      </c>
      <c r="F76" s="39">
        <v>0</v>
      </c>
      <c r="G76" s="39">
        <v>0</v>
      </c>
      <c r="H76" s="39">
        <v>0</v>
      </c>
      <c r="I76" s="39">
        <v>0</v>
      </c>
      <c r="J76" s="39">
        <v>0</v>
      </c>
      <c r="K76" s="39">
        <v>0</v>
      </c>
      <c r="L76" s="39">
        <v>0</v>
      </c>
      <c r="M76" s="39">
        <v>0</v>
      </c>
      <c r="N76" s="39">
        <v>0</v>
      </c>
      <c r="O76" s="39">
        <v>0</v>
      </c>
      <c r="P76" s="39">
        <v>0</v>
      </c>
      <c r="Q76" s="27">
        <f t="shared" si="15"/>
        <v>0</v>
      </c>
    </row>
    <row r="77" spans="1:17" s="30" customFormat="1" ht="30" customHeight="1">
      <c r="A77" s="40"/>
      <c r="B77" s="248" t="s">
        <v>402</v>
      </c>
      <c r="C77" s="249"/>
      <c r="D77" s="39">
        <v>0</v>
      </c>
      <c r="E77" s="39">
        <v>0</v>
      </c>
      <c r="F77" s="39">
        <v>0</v>
      </c>
      <c r="G77" s="39">
        <v>0</v>
      </c>
      <c r="H77" s="39">
        <v>0</v>
      </c>
      <c r="I77" s="39">
        <v>0</v>
      </c>
      <c r="J77" s="39">
        <v>0</v>
      </c>
      <c r="K77" s="39">
        <v>0</v>
      </c>
      <c r="L77" s="39">
        <v>0</v>
      </c>
      <c r="M77" s="39">
        <v>0</v>
      </c>
      <c r="N77" s="39">
        <v>0</v>
      </c>
      <c r="O77" s="39">
        <v>0</v>
      </c>
      <c r="P77" s="39">
        <v>0</v>
      </c>
      <c r="Q77" s="27">
        <f t="shared" si="15"/>
        <v>0</v>
      </c>
    </row>
    <row r="78" spans="1:17" s="30" customFormat="1" ht="30" customHeight="1">
      <c r="A78" s="40"/>
      <c r="B78" s="248" t="s">
        <v>403</v>
      </c>
      <c r="C78" s="249"/>
      <c r="D78" s="39">
        <v>0</v>
      </c>
      <c r="E78" s="39">
        <v>0</v>
      </c>
      <c r="F78" s="39">
        <v>0</v>
      </c>
      <c r="G78" s="39">
        <v>0</v>
      </c>
      <c r="H78" s="39">
        <v>0</v>
      </c>
      <c r="I78" s="39">
        <v>0</v>
      </c>
      <c r="J78" s="39">
        <v>0</v>
      </c>
      <c r="K78" s="39">
        <v>0</v>
      </c>
      <c r="L78" s="39">
        <v>0</v>
      </c>
      <c r="M78" s="39">
        <v>0</v>
      </c>
      <c r="N78" s="39">
        <v>0</v>
      </c>
      <c r="O78" s="39">
        <v>0</v>
      </c>
      <c r="P78" s="39">
        <v>0</v>
      </c>
      <c r="Q78" s="27">
        <f t="shared" si="15"/>
        <v>0</v>
      </c>
    </row>
    <row r="79" spans="1:17" s="30" customFormat="1" ht="30" customHeight="1">
      <c r="A79" s="40"/>
      <c r="B79" s="248" t="s">
        <v>404</v>
      </c>
      <c r="C79" s="249"/>
      <c r="D79" s="39">
        <v>0</v>
      </c>
      <c r="E79" s="39">
        <v>0</v>
      </c>
      <c r="F79" s="39">
        <v>0</v>
      </c>
      <c r="G79" s="39">
        <v>0</v>
      </c>
      <c r="H79" s="39">
        <v>0</v>
      </c>
      <c r="I79" s="39">
        <v>0</v>
      </c>
      <c r="J79" s="39">
        <v>0</v>
      </c>
      <c r="K79" s="39">
        <v>0</v>
      </c>
      <c r="L79" s="39">
        <v>0</v>
      </c>
      <c r="M79" s="39">
        <v>0</v>
      </c>
      <c r="N79" s="39">
        <v>0</v>
      </c>
      <c r="O79" s="39">
        <v>0</v>
      </c>
      <c r="P79" s="39">
        <v>0</v>
      </c>
      <c r="Q79" s="27">
        <f t="shared" si="15"/>
        <v>0</v>
      </c>
    </row>
    <row r="80" spans="1:17" s="30" customFormat="1" ht="30" customHeight="1">
      <c r="A80" s="40"/>
      <c r="B80" s="248" t="s">
        <v>405</v>
      </c>
      <c r="C80" s="249"/>
      <c r="D80" s="39">
        <v>0</v>
      </c>
      <c r="E80" s="39">
        <v>0</v>
      </c>
      <c r="F80" s="39">
        <v>0</v>
      </c>
      <c r="G80" s="39">
        <v>0</v>
      </c>
      <c r="H80" s="39">
        <v>0</v>
      </c>
      <c r="I80" s="39">
        <v>0</v>
      </c>
      <c r="J80" s="39">
        <v>0</v>
      </c>
      <c r="K80" s="39">
        <v>0</v>
      </c>
      <c r="L80" s="39">
        <v>0</v>
      </c>
      <c r="M80" s="39">
        <v>0</v>
      </c>
      <c r="N80" s="39">
        <v>0</v>
      </c>
      <c r="O80" s="39">
        <v>0</v>
      </c>
      <c r="P80" s="39">
        <v>0</v>
      </c>
      <c r="Q80" s="27">
        <f t="shared" si="15"/>
        <v>0</v>
      </c>
    </row>
    <row r="81" spans="1:17" s="30" customFormat="1" ht="30" customHeight="1">
      <c r="A81" s="40"/>
      <c r="B81" s="248" t="s">
        <v>406</v>
      </c>
      <c r="C81" s="249"/>
      <c r="D81" s="39">
        <v>0</v>
      </c>
      <c r="E81" s="39">
        <v>0</v>
      </c>
      <c r="F81" s="39">
        <v>0</v>
      </c>
      <c r="G81" s="39">
        <v>0</v>
      </c>
      <c r="H81" s="39">
        <v>0</v>
      </c>
      <c r="I81" s="39">
        <v>0</v>
      </c>
      <c r="J81" s="39">
        <v>0</v>
      </c>
      <c r="K81" s="39">
        <v>0</v>
      </c>
      <c r="L81" s="39">
        <v>0</v>
      </c>
      <c r="M81" s="39">
        <v>0</v>
      </c>
      <c r="N81" s="39">
        <v>0</v>
      </c>
      <c r="O81" s="39">
        <v>0</v>
      </c>
      <c r="P81" s="39">
        <v>0</v>
      </c>
      <c r="Q81" s="27">
        <f t="shared" si="15"/>
        <v>0</v>
      </c>
    </row>
    <row r="82" spans="1:17" s="30" customFormat="1" ht="30" customHeight="1">
      <c r="A82" s="40"/>
      <c r="B82" s="248" t="s">
        <v>407</v>
      </c>
      <c r="C82" s="249"/>
      <c r="D82" s="39">
        <v>0</v>
      </c>
      <c r="E82" s="39">
        <v>0</v>
      </c>
      <c r="F82" s="39">
        <v>0</v>
      </c>
      <c r="G82" s="39">
        <v>0</v>
      </c>
      <c r="H82" s="39">
        <v>0</v>
      </c>
      <c r="I82" s="39">
        <v>0</v>
      </c>
      <c r="J82" s="39">
        <v>0</v>
      </c>
      <c r="K82" s="39">
        <v>0</v>
      </c>
      <c r="L82" s="39">
        <v>0</v>
      </c>
      <c r="M82" s="39">
        <v>0</v>
      </c>
      <c r="N82" s="39">
        <v>0</v>
      </c>
      <c r="O82" s="39">
        <v>0</v>
      </c>
      <c r="P82" s="39">
        <v>0</v>
      </c>
      <c r="Q82" s="27">
        <f t="shared" si="15"/>
        <v>0</v>
      </c>
    </row>
    <row r="83" spans="1:17" s="30" customFormat="1" ht="30" customHeight="1">
      <c r="A83" s="40"/>
      <c r="B83" s="248" t="s">
        <v>408</v>
      </c>
      <c r="C83" s="249"/>
      <c r="D83" s="39">
        <v>0</v>
      </c>
      <c r="E83" s="39">
        <v>0</v>
      </c>
      <c r="F83" s="39">
        <v>0</v>
      </c>
      <c r="G83" s="39">
        <v>0</v>
      </c>
      <c r="H83" s="39">
        <v>0</v>
      </c>
      <c r="I83" s="39">
        <v>0</v>
      </c>
      <c r="J83" s="39">
        <v>0</v>
      </c>
      <c r="K83" s="39">
        <v>0</v>
      </c>
      <c r="L83" s="39">
        <v>0</v>
      </c>
      <c r="M83" s="39">
        <v>0</v>
      </c>
      <c r="N83" s="39">
        <v>0</v>
      </c>
      <c r="O83" s="39">
        <v>0</v>
      </c>
      <c r="P83" s="39">
        <v>0</v>
      </c>
      <c r="Q83" s="27">
        <f t="shared" si="15"/>
        <v>0</v>
      </c>
    </row>
    <row r="84" spans="1:17" s="30" customFormat="1" ht="30" customHeight="1">
      <c r="A84" s="40"/>
      <c r="B84" s="248" t="s">
        <v>409</v>
      </c>
      <c r="C84" s="249"/>
      <c r="D84" s="39">
        <v>0</v>
      </c>
      <c r="E84" s="39">
        <v>0</v>
      </c>
      <c r="F84" s="39">
        <v>0</v>
      </c>
      <c r="G84" s="39">
        <v>0</v>
      </c>
      <c r="H84" s="39">
        <v>0</v>
      </c>
      <c r="I84" s="39">
        <v>0</v>
      </c>
      <c r="J84" s="39">
        <v>0</v>
      </c>
      <c r="K84" s="39">
        <v>0</v>
      </c>
      <c r="L84" s="39">
        <v>0</v>
      </c>
      <c r="M84" s="39">
        <v>0</v>
      </c>
      <c r="N84" s="39">
        <v>0</v>
      </c>
      <c r="O84" s="39">
        <v>0</v>
      </c>
      <c r="P84" s="39">
        <v>0</v>
      </c>
      <c r="Q84" s="27">
        <f t="shared" si="15"/>
        <v>0</v>
      </c>
    </row>
    <row r="85" spans="1:17" s="30" customFormat="1" ht="30" customHeight="1">
      <c r="A85" s="40"/>
      <c r="B85" s="248" t="s">
        <v>410</v>
      </c>
      <c r="C85" s="249"/>
      <c r="D85" s="39">
        <v>0</v>
      </c>
      <c r="E85" s="39">
        <v>0</v>
      </c>
      <c r="F85" s="39">
        <v>0</v>
      </c>
      <c r="G85" s="39">
        <v>0</v>
      </c>
      <c r="H85" s="39">
        <v>0</v>
      </c>
      <c r="I85" s="39">
        <v>0</v>
      </c>
      <c r="J85" s="39">
        <v>0</v>
      </c>
      <c r="K85" s="39">
        <v>0</v>
      </c>
      <c r="L85" s="39">
        <v>0</v>
      </c>
      <c r="M85" s="39">
        <v>0</v>
      </c>
      <c r="N85" s="39">
        <v>0</v>
      </c>
      <c r="O85" s="39">
        <v>0</v>
      </c>
      <c r="P85" s="39">
        <v>0</v>
      </c>
      <c r="Q85" s="27">
        <f t="shared" si="15"/>
        <v>0</v>
      </c>
    </row>
    <row r="86" spans="1:17" s="30" customFormat="1" ht="30" customHeight="1">
      <c r="A86" s="40"/>
      <c r="B86" s="248" t="s">
        <v>1426</v>
      </c>
      <c r="C86" s="249"/>
      <c r="D86" s="39">
        <v>0</v>
      </c>
      <c r="E86" s="39">
        <v>0</v>
      </c>
      <c r="F86" s="39">
        <v>0</v>
      </c>
      <c r="G86" s="39">
        <v>0</v>
      </c>
      <c r="H86" s="39">
        <v>0</v>
      </c>
      <c r="I86" s="39">
        <v>0</v>
      </c>
      <c r="J86" s="39">
        <v>0</v>
      </c>
      <c r="K86" s="39">
        <v>0</v>
      </c>
      <c r="L86" s="39">
        <v>0</v>
      </c>
      <c r="M86" s="39">
        <v>0</v>
      </c>
      <c r="N86" s="39">
        <v>0</v>
      </c>
      <c r="O86" s="39">
        <v>0</v>
      </c>
      <c r="P86" s="39">
        <v>0</v>
      </c>
      <c r="Q86" s="27">
        <f t="shared" si="15"/>
        <v>0</v>
      </c>
    </row>
    <row r="87" spans="1:17" s="22" customFormat="1" ht="4.5" customHeight="1">
      <c r="A87" s="31"/>
      <c r="B87" s="31"/>
      <c r="C87" s="31"/>
      <c r="D87" s="78"/>
      <c r="E87" s="78"/>
      <c r="F87" s="78"/>
      <c r="G87" s="78"/>
      <c r="H87" s="78"/>
      <c r="I87" s="78"/>
      <c r="J87" s="78"/>
      <c r="K87" s="78"/>
      <c r="L87" s="78"/>
      <c r="M87" s="78"/>
      <c r="N87" s="78"/>
      <c r="O87" s="78"/>
      <c r="P87" s="78"/>
      <c r="Q87" s="78"/>
    </row>
    <row r="88" spans="1:17" s="55" customFormat="1" ht="12.75" customHeight="1">
      <c r="A88" s="54" t="s">
        <v>245</v>
      </c>
      <c r="D88" s="56"/>
      <c r="E88" s="56"/>
      <c r="F88" s="56"/>
      <c r="G88" s="56"/>
      <c r="H88" s="56"/>
      <c r="I88" s="56"/>
      <c r="J88" s="56"/>
      <c r="K88" s="56"/>
      <c r="L88" s="56"/>
      <c r="M88" s="56"/>
      <c r="N88" s="56"/>
      <c r="O88" s="56"/>
      <c r="P88" s="56"/>
      <c r="Q88" s="56"/>
    </row>
    <row r="89" spans="1:17" s="55" customFormat="1" ht="12.75">
      <c r="A89" s="57">
        <v>1</v>
      </c>
      <c r="B89" s="55" t="s">
        <v>363</v>
      </c>
      <c r="D89" s="56"/>
      <c r="E89" s="56"/>
      <c r="F89" s="56"/>
      <c r="G89" s="56"/>
      <c r="H89" s="56"/>
      <c r="I89" s="56"/>
      <c r="J89" s="56"/>
      <c r="K89" s="56"/>
      <c r="L89" s="56"/>
      <c r="M89" s="56"/>
      <c r="N89" s="56"/>
      <c r="O89" s="56"/>
      <c r="P89" s="56"/>
      <c r="Q89" s="56"/>
    </row>
    <row r="90" spans="1:2" ht="15">
      <c r="A90" s="57">
        <v>2</v>
      </c>
      <c r="B90" s="55" t="s">
        <v>1427</v>
      </c>
    </row>
    <row r="91" spans="1:2" ht="15">
      <c r="A91" s="57">
        <v>3</v>
      </c>
      <c r="B91" s="55" t="s">
        <v>1428</v>
      </c>
    </row>
    <row r="92" spans="4:17" s="55" customFormat="1" ht="12.75">
      <c r="D92" s="56"/>
      <c r="E92" s="56"/>
      <c r="F92" s="56"/>
      <c r="G92" s="56"/>
      <c r="H92" s="56"/>
      <c r="I92" s="56"/>
      <c r="J92" s="56"/>
      <c r="K92" s="56"/>
      <c r="L92" s="56"/>
      <c r="M92" s="56"/>
      <c r="N92" s="56"/>
      <c r="O92" s="56"/>
      <c r="P92" s="56"/>
      <c r="Q92" s="56"/>
    </row>
    <row r="93" spans="3:17" s="6" customFormat="1" ht="11.25">
      <c r="C93" s="46" t="s">
        <v>247</v>
      </c>
      <c r="D93" s="47">
        <f>D12+D13+D14+D16+D17+D18+D20+D21+D22+D24+D25+D26+D28+D29+D30+D32+D33+D34+D36+D37+D38+D40+D41+D42+D44+D45+D46+D48+D49+D50+D52+D53+D54+D56+D57+D58+D60+D61+D62+D64+D65+D66</f>
        <v>32693822</v>
      </c>
      <c r="E93" s="47">
        <f>E12+E13+E14+E16+E17+E18+E20+E21+E22+E24+E25+E26+E28+E29+E30+E32+E33+E34+E36+E37+E38+E40+E41+E42+E44+E45+E46+E48+E49+E50+E52+E53+E54+E56+E57+E58+E60+E61+E62+E64+E65+E66</f>
        <v>124725</v>
      </c>
      <c r="F93" s="47">
        <f aca="true" t="shared" si="16" ref="F93:Q93">F12+F13+F14+F16+F17+F18+F20+F21+F22+F24+F25+F26+F28+F29+F30+F32+F33+F34+F36+F37+F38+F40+F41+F42+F44+F45+F46+F48+F49+F50+F52+F53+F54+F56+F57+F58+F60+F61+F62+F64+F65+F66</f>
        <v>21274434</v>
      </c>
      <c r="G93" s="47">
        <f t="shared" si="16"/>
        <v>33120437</v>
      </c>
      <c r="H93" s="47">
        <f t="shared" si="16"/>
        <v>985790</v>
      </c>
      <c r="I93" s="47">
        <f t="shared" si="16"/>
        <v>35415225</v>
      </c>
      <c r="J93" s="47">
        <f t="shared" si="16"/>
        <v>11422888</v>
      </c>
      <c r="K93" s="47">
        <f t="shared" si="16"/>
        <v>5926506</v>
      </c>
      <c r="L93" s="47">
        <f t="shared" si="16"/>
        <v>24375360</v>
      </c>
      <c r="M93" s="47">
        <f t="shared" si="16"/>
        <v>7798384</v>
      </c>
      <c r="N93" s="47">
        <f t="shared" si="16"/>
        <v>23749461</v>
      </c>
      <c r="O93" s="47">
        <f t="shared" si="16"/>
        <v>490784</v>
      </c>
      <c r="P93" s="47">
        <f t="shared" si="16"/>
        <v>29795106</v>
      </c>
      <c r="Q93" s="47">
        <f t="shared" si="16"/>
        <v>227172922</v>
      </c>
    </row>
    <row r="94" spans="3:17" s="6" customFormat="1" ht="11.25">
      <c r="C94" s="46" t="s">
        <v>234</v>
      </c>
      <c r="D94" s="47">
        <f>D15+D19+D23+D27+D31+D35+D39+D43+D47+D51+D55+D59+D63+D67</f>
        <v>-32693822</v>
      </c>
      <c r="E94" s="47">
        <f>E15+E19+E23+E27+E31+E35+E39+E43+E47+E51+E55+E59+E63+E67</f>
        <v>-124725</v>
      </c>
      <c r="F94" s="47">
        <f aca="true" t="shared" si="17" ref="F94:Q94">F15+F19+F23+F27+F31+F35+F39+F43+F47+F51+F55+F59+F63+F67</f>
        <v>-21274434</v>
      </c>
      <c r="G94" s="47">
        <f t="shared" si="17"/>
        <v>-33120437</v>
      </c>
      <c r="H94" s="47">
        <f t="shared" si="17"/>
        <v>-985790</v>
      </c>
      <c r="I94" s="47">
        <f t="shared" si="17"/>
        <v>-35415225</v>
      </c>
      <c r="J94" s="47">
        <f t="shared" si="17"/>
        <v>-11422888</v>
      </c>
      <c r="K94" s="47">
        <f t="shared" si="17"/>
        <v>-5926506</v>
      </c>
      <c r="L94" s="47">
        <f t="shared" si="17"/>
        <v>-24375360</v>
      </c>
      <c r="M94" s="47">
        <f t="shared" si="17"/>
        <v>-7798384</v>
      </c>
      <c r="N94" s="47">
        <f t="shared" si="17"/>
        <v>-23749461</v>
      </c>
      <c r="O94" s="47">
        <f t="shared" si="17"/>
        <v>-490784</v>
      </c>
      <c r="P94" s="47">
        <f t="shared" si="17"/>
        <v>-29795106</v>
      </c>
      <c r="Q94" s="47">
        <f t="shared" si="17"/>
        <v>-227172922</v>
      </c>
    </row>
    <row r="95" spans="3:17" s="6" customFormat="1" ht="11.25">
      <c r="C95" s="46" t="s">
        <v>248</v>
      </c>
      <c r="D95" s="47">
        <f>D93+D94</f>
        <v>0</v>
      </c>
      <c r="E95" s="47">
        <f>E93+E94</f>
        <v>0</v>
      </c>
      <c r="F95" s="47">
        <f aca="true" t="shared" si="18" ref="F95:Q95">F93+F94</f>
        <v>0</v>
      </c>
      <c r="G95" s="47">
        <f t="shared" si="18"/>
        <v>0</v>
      </c>
      <c r="H95" s="47">
        <f t="shared" si="18"/>
        <v>0</v>
      </c>
      <c r="I95" s="47">
        <f t="shared" si="18"/>
        <v>0</v>
      </c>
      <c r="J95" s="47">
        <f t="shared" si="18"/>
        <v>0</v>
      </c>
      <c r="K95" s="47">
        <f t="shared" si="18"/>
        <v>0</v>
      </c>
      <c r="L95" s="47">
        <f t="shared" si="18"/>
        <v>0</v>
      </c>
      <c r="M95" s="47">
        <f t="shared" si="18"/>
        <v>0</v>
      </c>
      <c r="N95" s="47">
        <f t="shared" si="18"/>
        <v>0</v>
      </c>
      <c r="O95" s="47">
        <f t="shared" si="18"/>
        <v>0</v>
      </c>
      <c r="P95" s="47">
        <f t="shared" si="18"/>
        <v>0</v>
      </c>
      <c r="Q95" s="47">
        <f t="shared" si="18"/>
        <v>0</v>
      </c>
    </row>
    <row r="96" spans="4:17" s="6" customFormat="1" ht="11.25">
      <c r="D96" s="5"/>
      <c r="E96" s="5"/>
      <c r="F96" s="5"/>
      <c r="G96" s="5"/>
      <c r="H96" s="5"/>
      <c r="I96" s="5"/>
      <c r="J96" s="5"/>
      <c r="K96" s="5"/>
      <c r="L96" s="5"/>
      <c r="M96" s="5"/>
      <c r="N96" s="5"/>
      <c r="O96" s="5"/>
      <c r="P96" s="5"/>
      <c r="Q96" s="5"/>
    </row>
    <row r="97" spans="3:17" s="6" customFormat="1" ht="11.25">
      <c r="C97" s="46" t="s">
        <v>192</v>
      </c>
      <c r="D97" s="58">
        <v>32693822</v>
      </c>
      <c r="E97" s="58">
        <v>124725</v>
      </c>
      <c r="F97" s="58">
        <v>21274434</v>
      </c>
      <c r="G97" s="58">
        <v>33120437</v>
      </c>
      <c r="H97" s="58">
        <v>985790</v>
      </c>
      <c r="I97" s="58">
        <v>35415225</v>
      </c>
      <c r="J97" s="58">
        <v>11422888</v>
      </c>
      <c r="K97" s="58">
        <v>5926506</v>
      </c>
      <c r="L97" s="58">
        <v>24375360</v>
      </c>
      <c r="M97" s="58">
        <v>7798384</v>
      </c>
      <c r="N97" s="58">
        <v>23749461</v>
      </c>
      <c r="O97" s="58">
        <v>490784</v>
      </c>
      <c r="P97" s="58">
        <v>29795106</v>
      </c>
      <c r="Q97" s="49">
        <f>SUM(D97:P97)</f>
        <v>227172922</v>
      </c>
    </row>
    <row r="98" spans="3:17" s="6" customFormat="1" ht="11.25">
      <c r="C98" s="46" t="s">
        <v>248</v>
      </c>
      <c r="D98" s="58">
        <f>D97-D93</f>
        <v>0</v>
      </c>
      <c r="E98" s="58">
        <f aca="true" t="shared" si="19" ref="E98:P98">E97-E93</f>
        <v>0</v>
      </c>
      <c r="F98" s="58">
        <f t="shared" si="19"/>
        <v>0</v>
      </c>
      <c r="G98" s="58">
        <f t="shared" si="19"/>
        <v>0</v>
      </c>
      <c r="H98" s="58">
        <f t="shared" si="19"/>
        <v>0</v>
      </c>
      <c r="I98" s="58">
        <f t="shared" si="19"/>
        <v>0</v>
      </c>
      <c r="J98" s="58">
        <f t="shared" si="19"/>
        <v>0</v>
      </c>
      <c r="K98" s="58">
        <f t="shared" si="19"/>
        <v>0</v>
      </c>
      <c r="L98" s="58">
        <f t="shared" si="19"/>
        <v>0</v>
      </c>
      <c r="M98" s="58">
        <f t="shared" si="19"/>
        <v>0</v>
      </c>
      <c r="N98" s="58">
        <f t="shared" si="19"/>
        <v>0</v>
      </c>
      <c r="O98" s="58">
        <f t="shared" si="19"/>
        <v>0</v>
      </c>
      <c r="P98" s="58">
        <f t="shared" si="19"/>
        <v>0</v>
      </c>
      <c r="Q98" s="49">
        <f>Q97+Q94</f>
        <v>0</v>
      </c>
    </row>
    <row r="99" spans="4:17" s="55" customFormat="1" ht="12.75">
      <c r="D99" s="56"/>
      <c r="E99" s="56"/>
      <c r="F99" s="56"/>
      <c r="G99" s="56"/>
      <c r="H99" s="56"/>
      <c r="I99" s="56"/>
      <c r="J99" s="56"/>
      <c r="K99" s="56"/>
      <c r="L99" s="56"/>
      <c r="M99" s="56"/>
      <c r="N99" s="56"/>
      <c r="O99" s="56"/>
      <c r="P99" s="56"/>
      <c r="Q99" s="56"/>
    </row>
    <row r="100" spans="4:17" s="55" customFormat="1" ht="12.75">
      <c r="D100" s="56"/>
      <c r="E100" s="56"/>
      <c r="F100" s="56"/>
      <c r="G100" s="56"/>
      <c r="H100" s="56"/>
      <c r="I100" s="56"/>
      <c r="J100" s="56"/>
      <c r="K100" s="56"/>
      <c r="L100" s="56"/>
      <c r="M100" s="56"/>
      <c r="N100" s="56"/>
      <c r="O100" s="56"/>
      <c r="P100" s="56"/>
      <c r="Q100" s="56"/>
    </row>
  </sheetData>
  <mergeCells count="75">
    <mergeCell ref="A8:C8"/>
    <mergeCell ref="A10:C10"/>
    <mergeCell ref="A12:C12"/>
    <mergeCell ref="A13:C13"/>
    <mergeCell ref="A14:C14"/>
    <mergeCell ref="B15:C15"/>
    <mergeCell ref="A16:C16"/>
    <mergeCell ref="A17:C17"/>
    <mergeCell ref="A18:C18"/>
    <mergeCell ref="B19:C19"/>
    <mergeCell ref="A20:C20"/>
    <mergeCell ref="A21:C21"/>
    <mergeCell ref="A22:C22"/>
    <mergeCell ref="B23:C23"/>
    <mergeCell ref="A24:C24"/>
    <mergeCell ref="A25:C25"/>
    <mergeCell ref="A26:C26"/>
    <mergeCell ref="B27:C27"/>
    <mergeCell ref="A28:C28"/>
    <mergeCell ref="A29:C29"/>
    <mergeCell ref="A30:C30"/>
    <mergeCell ref="B31:C31"/>
    <mergeCell ref="A32:C32"/>
    <mergeCell ref="A33:C33"/>
    <mergeCell ref="A34:C34"/>
    <mergeCell ref="B35:C35"/>
    <mergeCell ref="A36:C36"/>
    <mergeCell ref="A37:C37"/>
    <mergeCell ref="A38:C38"/>
    <mergeCell ref="B39:C39"/>
    <mergeCell ref="A40:C40"/>
    <mergeCell ref="A41:C41"/>
    <mergeCell ref="A42:C42"/>
    <mergeCell ref="B43:C43"/>
    <mergeCell ref="A44:C44"/>
    <mergeCell ref="A45:C45"/>
    <mergeCell ref="A46:C46"/>
    <mergeCell ref="B47:C47"/>
    <mergeCell ref="A48:C48"/>
    <mergeCell ref="A49:C49"/>
    <mergeCell ref="A50:C50"/>
    <mergeCell ref="B51:C51"/>
    <mergeCell ref="A52:C52"/>
    <mergeCell ref="A53:C53"/>
    <mergeCell ref="A54:C54"/>
    <mergeCell ref="B55:C55"/>
    <mergeCell ref="A56:C56"/>
    <mergeCell ref="A57:C57"/>
    <mergeCell ref="A58:C58"/>
    <mergeCell ref="B59:C59"/>
    <mergeCell ref="A60:C60"/>
    <mergeCell ref="A61:C61"/>
    <mergeCell ref="A62:C62"/>
    <mergeCell ref="B63:C63"/>
    <mergeCell ref="A64:C64"/>
    <mergeCell ref="A65:C65"/>
    <mergeCell ref="A66:C66"/>
    <mergeCell ref="B67:C67"/>
    <mergeCell ref="A69:C69"/>
    <mergeCell ref="A71:C71"/>
    <mergeCell ref="A72:C72"/>
    <mergeCell ref="A73:C73"/>
    <mergeCell ref="A74:C74"/>
    <mergeCell ref="B75:C75"/>
    <mergeCell ref="B76:C76"/>
    <mergeCell ref="B77:C77"/>
    <mergeCell ref="B78:C78"/>
    <mergeCell ref="B79:C79"/>
    <mergeCell ref="B84:C84"/>
    <mergeCell ref="B85:C85"/>
    <mergeCell ref="B86:C86"/>
    <mergeCell ref="B80:C80"/>
    <mergeCell ref="B81:C81"/>
    <mergeCell ref="B82:C82"/>
    <mergeCell ref="B83:C83"/>
  </mergeCells>
  <printOptions/>
  <pageMargins left="0.25" right="0" top="0.75" bottom="0.5" header="0.5" footer="0.17"/>
  <pageSetup firstPageNumber="1" useFirstPageNumber="1" fitToHeight="0" fitToWidth="1" horizontalDpi="300" verticalDpi="300" orientation="landscape" paperSize="5" scale="62" r:id="rId1"/>
  <headerFooter alignWithMargins="0">
    <oddFooter>&amp;L&amp;8 06/12/02&amp;R&amp;8Attachment 9, Page &amp;P of 4</oddFooter>
  </headerFooter>
  <rowBreaks count="3" manualBreakCount="3">
    <brk id="31" max="255" man="1"/>
    <brk id="55" max="255" man="1"/>
    <brk id="6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California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Office of the President</dc:creator>
  <cp:keywords/>
  <dc:description/>
  <cp:lastModifiedBy>Office of the President</cp:lastModifiedBy>
  <cp:lastPrinted>2002-07-16T18:02:55Z</cp:lastPrinted>
  <dcterms:created xsi:type="dcterms:W3CDTF">2002-06-04T20:07:34Z</dcterms:created>
  <dcterms:modified xsi:type="dcterms:W3CDTF">2002-07-16T18:11:14Z</dcterms:modified>
  <cp:category/>
  <cp:version/>
  <cp:contentType/>
  <cp:contentStatus/>
</cp:coreProperties>
</file>