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C:\Users\rbell\Box\@ Ryan's Files (Box Drive)\Projects\Energy Performance Targets\EPT for Ben\Shared Files\100% Lab Derivation\"/>
    </mc:Choice>
  </mc:AlternateContent>
  <xr:revisionPtr revIDLastSave="0" documentId="13_ncr:1_{4FDC1062-2C88-4CC7-8F0D-81FD1A0D939E}" xr6:coauthVersionLast="47" xr6:coauthVersionMax="47" xr10:uidLastSave="{00000000-0000-0000-0000-000000000000}"/>
  <bookViews>
    <workbookView xWindow="-120" yWindow="-120" windowWidth="29040" windowHeight="15990" xr2:uid="{00000000-000D-0000-FFFF-FFFF00000000}"/>
  </bookViews>
  <sheets>
    <sheet name="Benchmark" sheetId="1" r:id="rId1"/>
    <sheet name="2015-16" sheetId="13" r:id="rId2"/>
    <sheet name="2017-20" sheetId="14" r:id="rId3"/>
    <sheet name="2021-24" sheetId="15" r:id="rId4"/>
    <sheet name="2022-25" sheetId="16" r:id="rId5"/>
    <sheet name="2023-25 Stretch Targets" sheetId="17" r:id="rId6"/>
    <sheet name="Source Data" sheetId="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1" l="1"/>
  <c r="D18" i="1"/>
  <c r="C19" i="1"/>
  <c r="D19" i="1"/>
  <c r="C20" i="1"/>
  <c r="D20" i="1"/>
  <c r="C21" i="1"/>
  <c r="D21" i="1"/>
  <c r="C22" i="1"/>
  <c r="D22" i="1"/>
  <c r="C23" i="1"/>
  <c r="D23" i="1"/>
  <c r="C24" i="1"/>
  <c r="D24" i="1"/>
  <c r="C25" i="1"/>
  <c r="D25" i="1"/>
  <c r="C26" i="1"/>
  <c r="D26" i="1"/>
  <c r="C27" i="1"/>
  <c r="D27" i="1"/>
  <c r="C28" i="1"/>
  <c r="D28" i="1"/>
  <c r="G28" i="17" l="1"/>
  <c r="F28" i="17"/>
  <c r="G27" i="17"/>
  <c r="F27" i="17"/>
  <c r="G26" i="17"/>
  <c r="F26" i="17"/>
  <c r="G25" i="17"/>
  <c r="F25" i="17"/>
  <c r="G24" i="17"/>
  <c r="F24" i="17"/>
  <c r="G23" i="17"/>
  <c r="F23" i="17"/>
  <c r="G22" i="17"/>
  <c r="F22" i="17"/>
  <c r="G21" i="17"/>
  <c r="F21" i="17"/>
  <c r="G20" i="17"/>
  <c r="F20" i="17"/>
  <c r="G19" i="17"/>
  <c r="F19" i="17"/>
  <c r="G18" i="17"/>
  <c r="F18" i="17"/>
  <c r="D28" i="17"/>
  <c r="C28" i="17"/>
  <c r="D27" i="17"/>
  <c r="C27" i="17"/>
  <c r="D26" i="17"/>
  <c r="C26" i="17"/>
  <c r="D25" i="17"/>
  <c r="C25" i="17"/>
  <c r="D24" i="17"/>
  <c r="C24" i="17"/>
  <c r="D23" i="17"/>
  <c r="C23" i="17"/>
  <c r="D22" i="17"/>
  <c r="C22" i="17"/>
  <c r="D21" i="17"/>
  <c r="C21" i="17"/>
  <c r="D20" i="17"/>
  <c r="C20" i="17"/>
  <c r="D19" i="17"/>
  <c r="C19" i="17"/>
  <c r="D18" i="17"/>
  <c r="C18" i="17"/>
  <c r="G28" i="16"/>
  <c r="F28" i="16"/>
  <c r="G27" i="16"/>
  <c r="F27" i="16"/>
  <c r="G26" i="16"/>
  <c r="F26" i="16"/>
  <c r="G25" i="16"/>
  <c r="F25" i="16"/>
  <c r="G24" i="16"/>
  <c r="F24" i="16"/>
  <c r="G23" i="16"/>
  <c r="F23" i="16"/>
  <c r="G22" i="16"/>
  <c r="F22" i="16"/>
  <c r="G21" i="16"/>
  <c r="F21" i="16"/>
  <c r="G20" i="16"/>
  <c r="F20" i="16"/>
  <c r="G19" i="16"/>
  <c r="F19" i="16"/>
  <c r="G18" i="16"/>
  <c r="F18" i="16"/>
  <c r="D28" i="16"/>
  <c r="C28" i="16"/>
  <c r="D27" i="16"/>
  <c r="C27" i="16"/>
  <c r="D26" i="16"/>
  <c r="C26" i="16"/>
  <c r="D25" i="16"/>
  <c r="C25" i="16"/>
  <c r="D24" i="16"/>
  <c r="C24" i="16"/>
  <c r="D23" i="16"/>
  <c r="C23" i="16"/>
  <c r="D22" i="16"/>
  <c r="C22" i="16"/>
  <c r="D21" i="16"/>
  <c r="C21" i="16"/>
  <c r="D20" i="16"/>
  <c r="C20" i="16"/>
  <c r="D19" i="16"/>
  <c r="C19" i="16"/>
  <c r="D18" i="16"/>
  <c r="C18" i="16"/>
  <c r="G28" i="15"/>
  <c r="F28" i="15"/>
  <c r="G27" i="15"/>
  <c r="F27" i="15"/>
  <c r="G26" i="15"/>
  <c r="F26" i="15"/>
  <c r="G25" i="15"/>
  <c r="F25" i="15"/>
  <c r="G24" i="15"/>
  <c r="F24" i="15"/>
  <c r="G23" i="15"/>
  <c r="F23" i="15"/>
  <c r="G22" i="15"/>
  <c r="F22" i="15"/>
  <c r="G21" i="15"/>
  <c r="F21" i="15"/>
  <c r="G20" i="15"/>
  <c r="F20" i="15"/>
  <c r="G19" i="15"/>
  <c r="F19" i="15"/>
  <c r="G18" i="15"/>
  <c r="F18" i="15"/>
  <c r="D28" i="15"/>
  <c r="C28" i="15"/>
  <c r="D27" i="15"/>
  <c r="C27" i="15"/>
  <c r="D26" i="15"/>
  <c r="C26" i="15"/>
  <c r="D25" i="15"/>
  <c r="C25" i="15"/>
  <c r="D24" i="15"/>
  <c r="C24" i="15"/>
  <c r="D23" i="15"/>
  <c r="C23" i="15"/>
  <c r="D22" i="15"/>
  <c r="C22" i="15"/>
  <c r="D21" i="15"/>
  <c r="C21" i="15"/>
  <c r="D20" i="15"/>
  <c r="C20" i="15"/>
  <c r="D19" i="15"/>
  <c r="C19" i="15"/>
  <c r="D18" i="15"/>
  <c r="C18" i="15"/>
  <c r="G28" i="14"/>
  <c r="F28" i="14"/>
  <c r="G27" i="14"/>
  <c r="F27" i="14"/>
  <c r="G26" i="14"/>
  <c r="F26" i="14"/>
  <c r="G25" i="14"/>
  <c r="F25" i="14"/>
  <c r="G24" i="14"/>
  <c r="F24" i="14"/>
  <c r="G23" i="14"/>
  <c r="F23" i="14"/>
  <c r="G22" i="14"/>
  <c r="F22" i="14"/>
  <c r="G21" i="14"/>
  <c r="F21" i="14"/>
  <c r="G20" i="14"/>
  <c r="F20" i="14"/>
  <c r="G19" i="14"/>
  <c r="F19" i="14"/>
  <c r="G18" i="14"/>
  <c r="F18" i="14"/>
  <c r="D28" i="14"/>
  <c r="C28" i="14"/>
  <c r="D27" i="14"/>
  <c r="C27" i="14"/>
  <c r="D26" i="14"/>
  <c r="C26" i="14"/>
  <c r="D25" i="14"/>
  <c r="C25" i="14"/>
  <c r="D24" i="14"/>
  <c r="C24" i="14"/>
  <c r="D23" i="14"/>
  <c r="C23" i="14"/>
  <c r="D22" i="14"/>
  <c r="C22" i="14"/>
  <c r="D21" i="14"/>
  <c r="C21" i="14"/>
  <c r="D20" i="14"/>
  <c r="C20" i="14"/>
  <c r="D19" i="14"/>
  <c r="C19" i="14"/>
  <c r="D18" i="14"/>
  <c r="C18" i="14"/>
  <c r="G40" i="13"/>
  <c r="G39" i="13"/>
  <c r="G38" i="13"/>
  <c r="G37" i="13"/>
  <c r="G36" i="13"/>
  <c r="G35" i="13"/>
  <c r="G34" i="13"/>
  <c r="G33" i="13"/>
  <c r="G32" i="13"/>
  <c r="G31" i="13"/>
  <c r="G30" i="13"/>
  <c r="G28" i="13"/>
  <c r="G27" i="13"/>
  <c r="G26" i="13"/>
  <c r="G25" i="13"/>
  <c r="G24" i="13"/>
  <c r="G23" i="13"/>
  <c r="G22" i="13"/>
  <c r="G21" i="13"/>
  <c r="G20" i="13"/>
  <c r="G19" i="13"/>
  <c r="G18" i="13"/>
  <c r="G7" i="13"/>
  <c r="G8" i="13"/>
  <c r="G9" i="13"/>
  <c r="G10" i="13"/>
  <c r="G11" i="13"/>
  <c r="G12" i="13"/>
  <c r="G13" i="13"/>
  <c r="G14" i="13"/>
  <c r="G15" i="13"/>
  <c r="G16" i="13"/>
  <c r="G6" i="13"/>
  <c r="D28" i="13"/>
  <c r="C28" i="13"/>
  <c r="D27" i="13"/>
  <c r="C27" i="13"/>
  <c r="D26" i="13"/>
  <c r="C26" i="13"/>
  <c r="D25" i="13"/>
  <c r="C25" i="13"/>
  <c r="D24" i="13"/>
  <c r="C24" i="13"/>
  <c r="D23" i="13"/>
  <c r="C23" i="13"/>
  <c r="D22" i="13"/>
  <c r="C22" i="13"/>
  <c r="D21" i="13"/>
  <c r="C21" i="13"/>
  <c r="D20" i="13"/>
  <c r="C20" i="13"/>
  <c r="D19" i="13"/>
  <c r="C19" i="13"/>
  <c r="D18" i="13"/>
  <c r="C18" i="13"/>
  <c r="G31" i="1"/>
  <c r="G43" i="1" s="1"/>
  <c r="G43" i="13" s="1"/>
  <c r="G32" i="1"/>
  <c r="G33" i="1"/>
  <c r="G34" i="1"/>
  <c r="G35" i="1"/>
  <c r="G47" i="1" s="1"/>
  <c r="G47" i="13" s="1"/>
  <c r="G36" i="1"/>
  <c r="G48" i="1" s="1"/>
  <c r="G48" i="13" s="1"/>
  <c r="G37" i="1"/>
  <c r="G38" i="1"/>
  <c r="G39" i="1"/>
  <c r="G51" i="1" s="1"/>
  <c r="G51" i="13" s="1"/>
  <c r="G40" i="1"/>
  <c r="G52" i="1" s="1"/>
  <c r="G52" i="13" s="1"/>
  <c r="G30" i="1"/>
  <c r="G19" i="1"/>
  <c r="G20" i="1"/>
  <c r="G21" i="1"/>
  <c r="G22" i="1"/>
  <c r="G23" i="1"/>
  <c r="G24" i="1"/>
  <c r="G25" i="1"/>
  <c r="G26" i="1"/>
  <c r="G27" i="1"/>
  <c r="G28" i="1"/>
  <c r="G18" i="1"/>
  <c r="G7" i="1"/>
  <c r="G8" i="1"/>
  <c r="G9" i="1"/>
  <c r="G10" i="1"/>
  <c r="G11" i="1"/>
  <c r="G12" i="1"/>
  <c r="G13" i="1"/>
  <c r="G14" i="1"/>
  <c r="G15" i="1"/>
  <c r="G16" i="1"/>
  <c r="F30" i="1"/>
  <c r="E30" i="1"/>
  <c r="F38" i="1"/>
  <c r="E38" i="1"/>
  <c r="F40" i="1"/>
  <c r="E40" i="1"/>
  <c r="F28" i="1"/>
  <c r="F28" i="13" s="1"/>
  <c r="E28" i="1"/>
  <c r="E28" i="13" s="1"/>
  <c r="F26" i="1"/>
  <c r="F26" i="13" s="1"/>
  <c r="E26" i="1"/>
  <c r="E26" i="13" s="1"/>
  <c r="E18" i="1"/>
  <c r="E18" i="13" s="1"/>
  <c r="F18" i="1"/>
  <c r="F18" i="13" s="1"/>
  <c r="G50" i="1" l="1"/>
  <c r="G50" i="13" s="1"/>
  <c r="G49" i="1"/>
  <c r="G49" i="13" s="1"/>
  <c r="G46" i="1"/>
  <c r="G46" i="13" s="1"/>
  <c r="G45" i="1"/>
  <c r="G45" i="13" s="1"/>
  <c r="G44" i="1"/>
  <c r="G44" i="13" s="1"/>
  <c r="E40" i="13"/>
  <c r="F40" i="13"/>
  <c r="E38" i="13"/>
  <c r="F38" i="13"/>
  <c r="E20" i="17"/>
  <c r="F30" i="13"/>
  <c r="E30" i="13"/>
  <c r="E18" i="17"/>
  <c r="E22" i="17"/>
  <c r="E24" i="17"/>
  <c r="E26" i="17"/>
  <c r="E28" i="17"/>
  <c r="B22" i="16"/>
  <c r="E20" i="16"/>
  <c r="B21" i="15"/>
  <c r="B25" i="15"/>
  <c r="E18" i="15"/>
  <c r="E20" i="15"/>
  <c r="E22" i="15"/>
  <c r="E24" i="15"/>
  <c r="E26" i="15"/>
  <c r="E28" i="15"/>
  <c r="B26" i="17"/>
  <c r="E28" i="14"/>
  <c r="E23" i="17"/>
  <c r="E25" i="17"/>
  <c r="E20" i="14"/>
  <c r="B18" i="15"/>
  <c r="B20" i="15"/>
  <c r="B22" i="15"/>
  <c r="B24" i="15"/>
  <c r="B26" i="15"/>
  <c r="B28" i="15"/>
  <c r="E27" i="15"/>
  <c r="B20" i="16"/>
  <c r="E25" i="16"/>
  <c r="B19" i="13"/>
  <c r="B21" i="13"/>
  <c r="B23" i="13"/>
  <c r="B25" i="13"/>
  <c r="B27" i="13"/>
  <c r="B20" i="14"/>
  <c r="B22" i="14"/>
  <c r="B26" i="14"/>
  <c r="E18" i="14"/>
  <c r="E24" i="14"/>
  <c r="E26" i="14"/>
  <c r="B28" i="16"/>
  <c r="E19" i="16"/>
  <c r="E21" i="16"/>
  <c r="B18" i="17"/>
  <c r="B22" i="17"/>
  <c r="B18" i="13"/>
  <c r="B20" i="13"/>
  <c r="B22" i="13"/>
  <c r="B24" i="13"/>
  <c r="B26" i="13"/>
  <c r="B28" i="13"/>
  <c r="E23" i="14"/>
  <c r="E25" i="14"/>
  <c r="B19" i="16"/>
  <c r="B21" i="16"/>
  <c r="B23" i="16"/>
  <c r="B25" i="16"/>
  <c r="B27" i="16"/>
  <c r="E22" i="16"/>
  <c r="E26" i="16"/>
  <c r="E28" i="16"/>
  <c r="B19" i="17"/>
  <c r="B21" i="17"/>
  <c r="B23" i="17"/>
  <c r="B25" i="17"/>
  <c r="B27" i="17"/>
  <c r="B19" i="15"/>
  <c r="B23" i="15"/>
  <c r="B27" i="15"/>
  <c r="E19" i="15"/>
  <c r="E21" i="15"/>
  <c r="E23" i="15"/>
  <c r="E25" i="15"/>
  <c r="B19" i="14"/>
  <c r="B21" i="14"/>
  <c r="B23" i="14"/>
  <c r="B25" i="14"/>
  <c r="B27" i="14"/>
  <c r="E19" i="14"/>
  <c r="E21" i="14"/>
  <c r="B18" i="16"/>
  <c r="B24" i="16"/>
  <c r="B26" i="16"/>
  <c r="E18" i="16"/>
  <c r="E24" i="16"/>
  <c r="E19" i="17"/>
  <c r="E21" i="17"/>
  <c r="E27" i="17"/>
  <c r="B18" i="14"/>
  <c r="B24" i="14"/>
  <c r="B28" i="14"/>
  <c r="E22" i="14"/>
  <c r="E27" i="14"/>
  <c r="E23" i="16"/>
  <c r="E27" i="16"/>
  <c r="B20" i="17"/>
  <c r="B24" i="17"/>
  <c r="B28" i="17"/>
  <c r="E16" i="1"/>
  <c r="E16" i="13" s="1"/>
  <c r="F16" i="1"/>
  <c r="F16" i="13" s="1"/>
  <c r="F14" i="1"/>
  <c r="F14" i="13" s="1"/>
  <c r="E7" i="1"/>
  <c r="E7" i="13" s="1"/>
  <c r="E8" i="1"/>
  <c r="E8" i="13" s="1"/>
  <c r="E9" i="1"/>
  <c r="E9" i="13" s="1"/>
  <c r="E10" i="1"/>
  <c r="E10" i="13" s="1"/>
  <c r="E11" i="1"/>
  <c r="E11" i="13" s="1"/>
  <c r="E12" i="1"/>
  <c r="E12" i="13" s="1"/>
  <c r="E13" i="1"/>
  <c r="E13" i="13" s="1"/>
  <c r="F6" i="1"/>
  <c r="F6" i="13" s="1"/>
  <c r="F52" i="1" l="1"/>
  <c r="F52" i="13" s="1"/>
  <c r="F50" i="1"/>
  <c r="F50" i="13" s="1"/>
  <c r="E52" i="1"/>
  <c r="E52" i="13" s="1"/>
  <c r="F42" i="1"/>
  <c r="F42" i="13" s="1"/>
  <c r="E14" i="1"/>
  <c r="E6" i="1"/>
  <c r="E6" i="13" l="1"/>
  <c r="E42" i="1"/>
  <c r="E42" i="13" s="1"/>
  <c r="E14" i="13"/>
  <c r="E50" i="1"/>
  <c r="E50" i="13" s="1"/>
  <c r="D6" i="1"/>
  <c r="D7" i="1"/>
  <c r="D8" i="1"/>
  <c r="D9" i="1"/>
  <c r="D10" i="1"/>
  <c r="D11" i="1"/>
  <c r="D12" i="1"/>
  <c r="D13" i="1"/>
  <c r="D14" i="1"/>
  <c r="D15" i="1"/>
  <c r="D16" i="1"/>
  <c r="D30" i="1"/>
  <c r="D42" i="1" s="1"/>
  <c r="D31" i="1"/>
  <c r="D32" i="1"/>
  <c r="D33" i="1"/>
  <c r="D34" i="1"/>
  <c r="D46" i="1" s="1"/>
  <c r="D35" i="1"/>
  <c r="D47" i="1" s="1"/>
  <c r="D36" i="1"/>
  <c r="D48" i="1" s="1"/>
  <c r="D37" i="1"/>
  <c r="D49" i="1" s="1"/>
  <c r="D38" i="1"/>
  <c r="D50" i="1" s="1"/>
  <c r="D39" i="1"/>
  <c r="D40" i="1"/>
  <c r="G49" i="14" l="1"/>
  <c r="D49" i="17"/>
  <c r="D49" i="16"/>
  <c r="D49" i="15"/>
  <c r="G49" i="17"/>
  <c r="G49" i="15"/>
  <c r="G49" i="16"/>
  <c r="D49" i="14"/>
  <c r="D49" i="13"/>
  <c r="G46" i="15"/>
  <c r="G46" i="16"/>
  <c r="D46" i="17"/>
  <c r="D46" i="16"/>
  <c r="D46" i="15"/>
  <c r="G46" i="17"/>
  <c r="D46" i="14"/>
  <c r="G46" i="14"/>
  <c r="D46" i="13"/>
  <c r="D42" i="14"/>
  <c r="D42" i="15"/>
  <c r="D42" i="17"/>
  <c r="G42" i="14"/>
  <c r="G42" i="17"/>
  <c r="D42" i="16"/>
  <c r="G42" i="15"/>
  <c r="G42" i="16"/>
  <c r="D42" i="13"/>
  <c r="G48" i="14"/>
  <c r="D48" i="17"/>
  <c r="D48" i="16"/>
  <c r="G48" i="17"/>
  <c r="D48" i="15"/>
  <c r="G48" i="15"/>
  <c r="G48" i="16"/>
  <c r="D48" i="14"/>
  <c r="D48" i="13"/>
  <c r="G50" i="15"/>
  <c r="D50" i="14"/>
  <c r="G50" i="16"/>
  <c r="G50" i="14"/>
  <c r="D50" i="17"/>
  <c r="D50" i="16"/>
  <c r="D50" i="15"/>
  <c r="G50" i="17"/>
  <c r="D50" i="13"/>
  <c r="D47" i="15"/>
  <c r="G47" i="17"/>
  <c r="G47" i="15"/>
  <c r="G47" i="16"/>
  <c r="D47" i="14"/>
  <c r="D47" i="17"/>
  <c r="D47" i="16"/>
  <c r="G47" i="14"/>
  <c r="D47" i="13"/>
  <c r="D45" i="1"/>
  <c r="D52" i="1"/>
  <c r="D44" i="1"/>
  <c r="D51" i="1"/>
  <c r="D43" i="1"/>
  <c r="D40" i="17"/>
  <c r="G40" i="16"/>
  <c r="G40" i="15"/>
  <c r="D40" i="15"/>
  <c r="G40" i="17"/>
  <c r="D40" i="14"/>
  <c r="D40" i="16"/>
  <c r="D40" i="13"/>
  <c r="G40" i="14"/>
  <c r="D36" i="17"/>
  <c r="G36" i="16"/>
  <c r="G36" i="17"/>
  <c r="D36" i="16"/>
  <c r="D36" i="13"/>
  <c r="G36" i="14"/>
  <c r="D36" i="14"/>
  <c r="G36" i="15"/>
  <c r="D36" i="15"/>
  <c r="D32" i="17"/>
  <c r="G32" i="16"/>
  <c r="G32" i="15"/>
  <c r="D32" i="15"/>
  <c r="G32" i="17"/>
  <c r="D32" i="14"/>
  <c r="G32" i="14"/>
  <c r="D32" i="13"/>
  <c r="D32" i="16"/>
  <c r="D15" i="15"/>
  <c r="G15" i="15"/>
  <c r="G15" i="17"/>
  <c r="D15" i="14"/>
  <c r="D15" i="17"/>
  <c r="G15" i="16"/>
  <c r="G15" i="14"/>
  <c r="D15" i="13"/>
  <c r="D15" i="16"/>
  <c r="D11" i="15"/>
  <c r="G11" i="17"/>
  <c r="D11" i="14"/>
  <c r="G11" i="15"/>
  <c r="D11" i="17"/>
  <c r="G11" i="14"/>
  <c r="D11" i="13"/>
  <c r="G11" i="16"/>
  <c r="D11" i="16"/>
  <c r="D7" i="15"/>
  <c r="G7" i="15"/>
  <c r="G7" i="17"/>
  <c r="D7" i="16"/>
  <c r="D7" i="14"/>
  <c r="D7" i="17"/>
  <c r="G7" i="14"/>
  <c r="D7" i="13"/>
  <c r="G7" i="16"/>
  <c r="G39" i="17"/>
  <c r="D39" i="16"/>
  <c r="D39" i="17"/>
  <c r="G39" i="16"/>
  <c r="G39" i="15"/>
  <c r="G39" i="14"/>
  <c r="D39" i="13"/>
  <c r="D39" i="15"/>
  <c r="D39" i="14"/>
  <c r="G35" i="17"/>
  <c r="D35" i="16"/>
  <c r="G35" i="15"/>
  <c r="D35" i="17"/>
  <c r="G35" i="16"/>
  <c r="G35" i="14"/>
  <c r="D35" i="14"/>
  <c r="D35" i="13"/>
  <c r="D35" i="15"/>
  <c r="G31" i="17"/>
  <c r="D31" i="16"/>
  <c r="D31" i="17"/>
  <c r="G31" i="16"/>
  <c r="D31" i="13"/>
  <c r="G31" i="14"/>
  <c r="G31" i="15"/>
  <c r="D31" i="14"/>
  <c r="D31" i="15"/>
  <c r="G14" i="15"/>
  <c r="D14" i="17"/>
  <c r="G14" i="16"/>
  <c r="G14" i="14"/>
  <c r="D14" i="14"/>
  <c r="D14" i="16"/>
  <c r="D14" i="15"/>
  <c r="G14" i="17"/>
  <c r="D14" i="13"/>
  <c r="G10" i="15"/>
  <c r="G10" i="14"/>
  <c r="D10" i="14"/>
  <c r="D10" i="15"/>
  <c r="D10" i="17"/>
  <c r="D10" i="16"/>
  <c r="D10" i="13"/>
  <c r="G10" i="16"/>
  <c r="G10" i="17"/>
  <c r="D6" i="17"/>
  <c r="G6" i="16"/>
  <c r="D6" i="16"/>
  <c r="D6" i="15"/>
  <c r="G6" i="15"/>
  <c r="G6" i="17"/>
  <c r="G6" i="14"/>
  <c r="D6" i="14"/>
  <c r="D6" i="13"/>
  <c r="D38" i="17"/>
  <c r="G38" i="16"/>
  <c r="D38" i="16"/>
  <c r="G38" i="14"/>
  <c r="D38" i="15"/>
  <c r="G38" i="17"/>
  <c r="G38" i="15"/>
  <c r="D38" i="14"/>
  <c r="D38" i="13"/>
  <c r="D34" i="17"/>
  <c r="G34" i="16"/>
  <c r="G34" i="17"/>
  <c r="D34" i="16"/>
  <c r="D34" i="15"/>
  <c r="D34" i="13"/>
  <c r="G34" i="14"/>
  <c r="G34" i="15"/>
  <c r="D34" i="14"/>
  <c r="D30" i="17"/>
  <c r="G30" i="16"/>
  <c r="D30" i="16"/>
  <c r="G30" i="14"/>
  <c r="D30" i="15"/>
  <c r="D30" i="14"/>
  <c r="G30" i="17"/>
  <c r="D30" i="13"/>
  <c r="G30" i="15"/>
  <c r="D13" i="15"/>
  <c r="G13" i="17"/>
  <c r="D13" i="17"/>
  <c r="G13" i="16"/>
  <c r="G13" i="15"/>
  <c r="G13" i="14"/>
  <c r="D13" i="13"/>
  <c r="D13" i="16"/>
  <c r="D13" i="14"/>
  <c r="D9" i="15"/>
  <c r="D9" i="17"/>
  <c r="G9" i="16"/>
  <c r="D9" i="16"/>
  <c r="G9" i="14"/>
  <c r="G9" i="15"/>
  <c r="D9" i="13"/>
  <c r="G9" i="17"/>
  <c r="D9" i="14"/>
  <c r="G37" i="17"/>
  <c r="D37" i="16"/>
  <c r="D37" i="15"/>
  <c r="D37" i="13"/>
  <c r="G37" i="14"/>
  <c r="D37" i="14"/>
  <c r="G37" i="16"/>
  <c r="G37" i="15"/>
  <c r="D37" i="17"/>
  <c r="G33" i="17"/>
  <c r="D33" i="16"/>
  <c r="G33" i="14"/>
  <c r="D33" i="13"/>
  <c r="D33" i="17"/>
  <c r="G33" i="16"/>
  <c r="G33" i="15"/>
  <c r="D33" i="15"/>
  <c r="D33" i="14"/>
  <c r="G16" i="15"/>
  <c r="G16" i="17"/>
  <c r="D16" i="15"/>
  <c r="G16" i="14"/>
  <c r="D16" i="14"/>
  <c r="D16" i="17"/>
  <c r="G16" i="16"/>
  <c r="D16" i="13"/>
  <c r="D16" i="16"/>
  <c r="G12" i="15"/>
  <c r="G12" i="14"/>
  <c r="D12" i="16"/>
  <c r="D12" i="14"/>
  <c r="G12" i="17"/>
  <c r="G12" i="16"/>
  <c r="D12" i="17"/>
  <c r="D12" i="15"/>
  <c r="D12" i="13"/>
  <c r="G8" i="15"/>
  <c r="G8" i="14"/>
  <c r="G8" i="17"/>
  <c r="D8" i="15"/>
  <c r="D8" i="14"/>
  <c r="D8" i="16"/>
  <c r="D8" i="13"/>
  <c r="G8" i="16"/>
  <c r="D8" i="17"/>
  <c r="F31" i="1"/>
  <c r="F32" i="1"/>
  <c r="F33" i="1"/>
  <c r="F34" i="1"/>
  <c r="F35" i="1"/>
  <c r="F36" i="1"/>
  <c r="F37" i="1"/>
  <c r="F39" i="1"/>
  <c r="E31" i="1"/>
  <c r="E32" i="1"/>
  <c r="E33" i="1"/>
  <c r="E34" i="1"/>
  <c r="E35" i="1"/>
  <c r="E36" i="1"/>
  <c r="E37" i="1"/>
  <c r="E39" i="1"/>
  <c r="C31" i="1"/>
  <c r="C32" i="1"/>
  <c r="C33" i="1"/>
  <c r="C34" i="1"/>
  <c r="C35" i="1"/>
  <c r="C36" i="1"/>
  <c r="C37" i="1"/>
  <c r="C38" i="1"/>
  <c r="C39" i="1"/>
  <c r="C40" i="1"/>
  <c r="C30" i="1"/>
  <c r="D52" i="17" l="1"/>
  <c r="D52" i="16"/>
  <c r="G52" i="17"/>
  <c r="G52" i="15"/>
  <c r="D52" i="15"/>
  <c r="D52" i="14"/>
  <c r="G52" i="16"/>
  <c r="G52" i="14"/>
  <c r="D52" i="13"/>
  <c r="D45" i="14"/>
  <c r="D45" i="17"/>
  <c r="D45" i="16"/>
  <c r="D45" i="15"/>
  <c r="G45" i="17"/>
  <c r="G45" i="14"/>
  <c r="G45" i="15"/>
  <c r="G45" i="16"/>
  <c r="D45" i="13"/>
  <c r="G43" i="17"/>
  <c r="D43" i="14"/>
  <c r="G43" i="16"/>
  <c r="D43" i="16"/>
  <c r="D43" i="15"/>
  <c r="G43" i="14"/>
  <c r="G43" i="15"/>
  <c r="D43" i="17"/>
  <c r="D43" i="13"/>
  <c r="D51" i="15"/>
  <c r="G51" i="17"/>
  <c r="D51" i="14"/>
  <c r="G51" i="16"/>
  <c r="G51" i="14"/>
  <c r="G51" i="15"/>
  <c r="D51" i="17"/>
  <c r="D51" i="16"/>
  <c r="D51" i="13"/>
  <c r="D44" i="17"/>
  <c r="D44" i="16"/>
  <c r="G44" i="15"/>
  <c r="D44" i="15"/>
  <c r="D44" i="14"/>
  <c r="G44" i="17"/>
  <c r="G44" i="16"/>
  <c r="G44" i="14"/>
  <c r="D44" i="13"/>
  <c r="F34" i="13"/>
  <c r="E33" i="13"/>
  <c r="E45" i="1"/>
  <c r="E45" i="13" s="1"/>
  <c r="E35" i="13"/>
  <c r="E47" i="1"/>
  <c r="E47" i="13" s="1"/>
  <c r="F33" i="13"/>
  <c r="E32" i="13"/>
  <c r="E44" i="1"/>
  <c r="E44" i="13" s="1"/>
  <c r="F32" i="13"/>
  <c r="F35" i="13"/>
  <c r="E39" i="13"/>
  <c r="F39" i="13"/>
  <c r="F51" i="1"/>
  <c r="F51" i="13" s="1"/>
  <c r="F31" i="13"/>
  <c r="E37" i="13"/>
  <c r="E49" i="1"/>
  <c r="E49" i="13" s="1"/>
  <c r="F37" i="13"/>
  <c r="E34" i="13"/>
  <c r="E46" i="1"/>
  <c r="E46" i="13" s="1"/>
  <c r="E31" i="13"/>
  <c r="E43" i="1"/>
  <c r="E43" i="13" s="1"/>
  <c r="E36" i="13"/>
  <c r="E48" i="1"/>
  <c r="E48" i="13" s="1"/>
  <c r="F36" i="13"/>
  <c r="C38" i="15"/>
  <c r="B38" i="15" s="1"/>
  <c r="F38" i="15"/>
  <c r="E38" i="15" s="1"/>
  <c r="C38" i="16"/>
  <c r="B38" i="16" s="1"/>
  <c r="C38" i="14"/>
  <c r="B38" i="14" s="1"/>
  <c r="C38" i="17"/>
  <c r="B38" i="17" s="1"/>
  <c r="C38" i="13"/>
  <c r="B38" i="13" s="1"/>
  <c r="F38" i="17"/>
  <c r="E38" i="17" s="1"/>
  <c r="F38" i="16"/>
  <c r="E38" i="16" s="1"/>
  <c r="F38" i="14"/>
  <c r="E38" i="14" s="1"/>
  <c r="C34" i="15"/>
  <c r="B34" i="15" s="1"/>
  <c r="C34" i="17"/>
  <c r="B34" i="17" s="1"/>
  <c r="F34" i="16"/>
  <c r="E34" i="16" s="1"/>
  <c r="F34" i="15"/>
  <c r="E34" i="15" s="1"/>
  <c r="C34" i="14"/>
  <c r="B34" i="14" s="1"/>
  <c r="F34" i="17"/>
  <c r="E34" i="17" s="1"/>
  <c r="C34" i="16"/>
  <c r="B34" i="16" s="1"/>
  <c r="C34" i="13"/>
  <c r="B34" i="13" s="1"/>
  <c r="F34" i="14"/>
  <c r="E34" i="14" s="1"/>
  <c r="C30" i="15"/>
  <c r="B30" i="15" s="1"/>
  <c r="F30" i="15"/>
  <c r="E30" i="15" s="1"/>
  <c r="F30" i="17"/>
  <c r="E30" i="17" s="1"/>
  <c r="C30" i="14"/>
  <c r="B30" i="14" s="1"/>
  <c r="F30" i="16"/>
  <c r="E30" i="16" s="1"/>
  <c r="C30" i="13"/>
  <c r="B30" i="13" s="1"/>
  <c r="C30" i="17"/>
  <c r="B30" i="17" s="1"/>
  <c r="F30" i="14"/>
  <c r="E30" i="14" s="1"/>
  <c r="C30" i="16"/>
  <c r="B30" i="16" s="1"/>
  <c r="F37" i="15"/>
  <c r="E37" i="15" s="1"/>
  <c r="F37" i="14"/>
  <c r="E37" i="14" s="1"/>
  <c r="F37" i="17"/>
  <c r="E37" i="17" s="1"/>
  <c r="C37" i="17"/>
  <c r="B37" i="17" s="1"/>
  <c r="F37" i="16"/>
  <c r="E37" i="16" s="1"/>
  <c r="C37" i="14"/>
  <c r="B37" i="14" s="1"/>
  <c r="C37" i="15"/>
  <c r="B37" i="15" s="1"/>
  <c r="C37" i="13"/>
  <c r="B37" i="13" s="1"/>
  <c r="C37" i="16"/>
  <c r="B37" i="16" s="1"/>
  <c r="F33" i="15"/>
  <c r="E33" i="15" s="1"/>
  <c r="F33" i="14"/>
  <c r="E33" i="14" s="1"/>
  <c r="C33" i="16"/>
  <c r="B33" i="16" s="1"/>
  <c r="C33" i="14"/>
  <c r="B33" i="14" s="1"/>
  <c r="F33" i="17"/>
  <c r="E33" i="17" s="1"/>
  <c r="C33" i="17"/>
  <c r="B33" i="17" s="1"/>
  <c r="F33" i="16"/>
  <c r="E33" i="16" s="1"/>
  <c r="C33" i="15"/>
  <c r="B33" i="15" s="1"/>
  <c r="C33" i="13"/>
  <c r="B33" i="13" s="1"/>
  <c r="C40" i="15"/>
  <c r="B40" i="15" s="1"/>
  <c r="F40" i="17"/>
  <c r="E40" i="17" s="1"/>
  <c r="C40" i="17"/>
  <c r="B40" i="17" s="1"/>
  <c r="F40" i="16"/>
  <c r="E40" i="16" s="1"/>
  <c r="F40" i="14"/>
  <c r="E40" i="14" s="1"/>
  <c r="C40" i="16"/>
  <c r="B40" i="16" s="1"/>
  <c r="C40" i="14"/>
  <c r="B40" i="14" s="1"/>
  <c r="C40" i="13"/>
  <c r="B40" i="13" s="1"/>
  <c r="F40" i="15"/>
  <c r="E40" i="15" s="1"/>
  <c r="C36" i="15"/>
  <c r="B36" i="15" s="1"/>
  <c r="C36" i="16"/>
  <c r="B36" i="16" s="1"/>
  <c r="F36" i="14"/>
  <c r="E36" i="14" s="1"/>
  <c r="C36" i="17"/>
  <c r="B36" i="17" s="1"/>
  <c r="F36" i="17"/>
  <c r="E36" i="17" s="1"/>
  <c r="F36" i="15"/>
  <c r="E36" i="15" s="1"/>
  <c r="F36" i="16"/>
  <c r="E36" i="16" s="1"/>
  <c r="C36" i="14"/>
  <c r="B36" i="14" s="1"/>
  <c r="C36" i="13"/>
  <c r="B36" i="13" s="1"/>
  <c r="C32" i="15"/>
  <c r="B32" i="15" s="1"/>
  <c r="F32" i="17"/>
  <c r="E32" i="17" s="1"/>
  <c r="C32" i="17"/>
  <c r="B32" i="17" s="1"/>
  <c r="F32" i="16"/>
  <c r="E32" i="16" s="1"/>
  <c r="F32" i="15"/>
  <c r="E32" i="15" s="1"/>
  <c r="F32" i="14"/>
  <c r="E32" i="14" s="1"/>
  <c r="C32" i="16"/>
  <c r="B32" i="16" s="1"/>
  <c r="C32" i="13"/>
  <c r="B32" i="13" s="1"/>
  <c r="C32" i="14"/>
  <c r="B32" i="14" s="1"/>
  <c r="F39" i="15"/>
  <c r="E39" i="15" s="1"/>
  <c r="F39" i="14"/>
  <c r="E39" i="14" s="1"/>
  <c r="C39" i="14"/>
  <c r="B39" i="14" s="1"/>
  <c r="F39" i="17"/>
  <c r="E39" i="17" s="1"/>
  <c r="C39" i="17"/>
  <c r="B39" i="17" s="1"/>
  <c r="F39" i="16"/>
  <c r="E39" i="16" s="1"/>
  <c r="C39" i="16"/>
  <c r="B39" i="16" s="1"/>
  <c r="C39" i="15"/>
  <c r="B39" i="15" s="1"/>
  <c r="C39" i="13"/>
  <c r="B39" i="13" s="1"/>
  <c r="F35" i="15"/>
  <c r="E35" i="15" s="1"/>
  <c r="F35" i="14"/>
  <c r="E35" i="14" s="1"/>
  <c r="C35" i="15"/>
  <c r="B35" i="15" s="1"/>
  <c r="C35" i="14"/>
  <c r="B35" i="14" s="1"/>
  <c r="F35" i="17"/>
  <c r="E35" i="17" s="1"/>
  <c r="F35" i="16"/>
  <c r="E35" i="16" s="1"/>
  <c r="C35" i="13"/>
  <c r="B35" i="13" s="1"/>
  <c r="C35" i="17"/>
  <c r="B35" i="17" s="1"/>
  <c r="C35" i="16"/>
  <c r="B35" i="16" s="1"/>
  <c r="F31" i="15"/>
  <c r="E31" i="15" s="1"/>
  <c r="F31" i="14"/>
  <c r="E31" i="14" s="1"/>
  <c r="C31" i="14"/>
  <c r="B31" i="14" s="1"/>
  <c r="C31" i="16"/>
  <c r="B31" i="16" s="1"/>
  <c r="C31" i="15"/>
  <c r="B31" i="15" s="1"/>
  <c r="F31" i="17"/>
  <c r="E31" i="17" s="1"/>
  <c r="C31" i="13"/>
  <c r="B31" i="13" s="1"/>
  <c r="F31" i="16"/>
  <c r="E31" i="16" s="1"/>
  <c r="C31" i="17"/>
  <c r="B31" i="17" s="1"/>
  <c r="B30" i="1"/>
  <c r="B37" i="1"/>
  <c r="B33" i="1"/>
  <c r="B40" i="1"/>
  <c r="B36" i="1"/>
  <c r="B32" i="1"/>
  <c r="B39" i="1"/>
  <c r="B35" i="1"/>
  <c r="B31" i="1"/>
  <c r="B38" i="1"/>
  <c r="B34" i="1"/>
  <c r="F19" i="1"/>
  <c r="F19" i="13" s="1"/>
  <c r="F20" i="1"/>
  <c r="F20" i="13" s="1"/>
  <c r="F21" i="1"/>
  <c r="F21" i="13" s="1"/>
  <c r="F22" i="1"/>
  <c r="F22" i="13" s="1"/>
  <c r="F23" i="1"/>
  <c r="F23" i="13" s="1"/>
  <c r="F24" i="1"/>
  <c r="F24" i="13" s="1"/>
  <c r="F25" i="1"/>
  <c r="F25" i="13" s="1"/>
  <c r="F27" i="1"/>
  <c r="F27" i="13" s="1"/>
  <c r="E19" i="1"/>
  <c r="E19" i="13" s="1"/>
  <c r="E20" i="1"/>
  <c r="E20" i="13" s="1"/>
  <c r="E21" i="1"/>
  <c r="E21" i="13" s="1"/>
  <c r="E22" i="1"/>
  <c r="E22" i="13" s="1"/>
  <c r="E23" i="1"/>
  <c r="E23" i="13" s="1"/>
  <c r="E24" i="1"/>
  <c r="E24" i="13" s="1"/>
  <c r="E25" i="1"/>
  <c r="E25" i="13" s="1"/>
  <c r="E27" i="1"/>
  <c r="E27" i="13" s="1"/>
  <c r="G6" i="1"/>
  <c r="G42" i="1" s="1"/>
  <c r="G42" i="13" s="1"/>
  <c r="F7" i="1"/>
  <c r="F7" i="13" s="1"/>
  <c r="F8" i="1"/>
  <c r="F8" i="13" s="1"/>
  <c r="F9" i="1"/>
  <c r="F9" i="13" s="1"/>
  <c r="F10" i="1"/>
  <c r="F10" i="13" s="1"/>
  <c r="F11" i="1"/>
  <c r="F11" i="13" s="1"/>
  <c r="F12" i="1"/>
  <c r="F12" i="13" s="1"/>
  <c r="F13" i="1"/>
  <c r="F13" i="13" s="1"/>
  <c r="F15" i="1"/>
  <c r="F15" i="13" s="1"/>
  <c r="E15" i="1"/>
  <c r="E15" i="13" s="1"/>
  <c r="C16" i="1"/>
  <c r="C52" i="1" s="1"/>
  <c r="C15" i="1"/>
  <c r="C51" i="1" s="1"/>
  <c r="C14" i="1"/>
  <c r="C50" i="1" s="1"/>
  <c r="C13" i="1"/>
  <c r="C49" i="1" s="1"/>
  <c r="C12" i="1"/>
  <c r="C48" i="1" s="1"/>
  <c r="C11" i="1"/>
  <c r="C47" i="1" s="1"/>
  <c r="C10" i="1"/>
  <c r="C46" i="1" s="1"/>
  <c r="C9" i="1"/>
  <c r="C45" i="1" s="1"/>
  <c r="C8" i="1"/>
  <c r="C44" i="1" s="1"/>
  <c r="C7" i="1"/>
  <c r="C43" i="1" s="1"/>
  <c r="C6" i="1"/>
  <c r="C42" i="1" s="1"/>
  <c r="C48" i="17" l="1"/>
  <c r="B48" i="17" s="1"/>
  <c r="C48" i="16"/>
  <c r="B48" i="16" s="1"/>
  <c r="C48" i="14"/>
  <c r="B48" i="14" s="1"/>
  <c r="C48" i="15"/>
  <c r="B48" i="15" s="1"/>
  <c r="F48" i="16"/>
  <c r="E48" i="16" s="1"/>
  <c r="F48" i="17"/>
  <c r="E48" i="17" s="1"/>
  <c r="F48" i="14"/>
  <c r="E48" i="14" s="1"/>
  <c r="F48" i="15"/>
  <c r="E48" i="15" s="1"/>
  <c r="C48" i="13"/>
  <c r="B48" i="13" s="1"/>
  <c r="C49" i="14"/>
  <c r="B49" i="14" s="1"/>
  <c r="C49" i="15"/>
  <c r="B49" i="15" s="1"/>
  <c r="C49" i="17"/>
  <c r="B49" i="17" s="1"/>
  <c r="C49" i="16"/>
  <c r="B49" i="16" s="1"/>
  <c r="F49" i="14"/>
  <c r="E49" i="14" s="1"/>
  <c r="F49" i="17"/>
  <c r="E49" i="17" s="1"/>
  <c r="F49" i="15"/>
  <c r="E49" i="15" s="1"/>
  <c r="F49" i="16"/>
  <c r="E49" i="16" s="1"/>
  <c r="C49" i="13"/>
  <c r="B49" i="13" s="1"/>
  <c r="E51" i="17"/>
  <c r="F42" i="15"/>
  <c r="E42" i="15" s="1"/>
  <c r="C42" i="17"/>
  <c r="B42" i="17" s="1"/>
  <c r="F42" i="17"/>
  <c r="E42" i="17" s="1"/>
  <c r="C42" i="16"/>
  <c r="B42" i="16" s="1"/>
  <c r="C42" i="15"/>
  <c r="B42" i="15" s="1"/>
  <c r="C42" i="14"/>
  <c r="B42" i="14" s="1"/>
  <c r="F42" i="16"/>
  <c r="E42" i="16" s="1"/>
  <c r="F42" i="14"/>
  <c r="E42" i="14" s="1"/>
  <c r="C42" i="13"/>
  <c r="B42" i="13" s="1"/>
  <c r="F50" i="16"/>
  <c r="E50" i="16" s="1"/>
  <c r="C50" i="16"/>
  <c r="B50" i="16" s="1"/>
  <c r="C50" i="14"/>
  <c r="B50" i="14" s="1"/>
  <c r="C50" i="17"/>
  <c r="B50" i="17" s="1"/>
  <c r="F50" i="14"/>
  <c r="E50" i="14" s="1"/>
  <c r="C50" i="15"/>
  <c r="B50" i="15" s="1"/>
  <c r="F50" i="17"/>
  <c r="E50" i="17" s="1"/>
  <c r="F50" i="15"/>
  <c r="E50" i="15" s="1"/>
  <c r="C50" i="13"/>
  <c r="B50" i="13" s="1"/>
  <c r="C44" i="17"/>
  <c r="B44" i="17" s="1"/>
  <c r="C44" i="16"/>
  <c r="B44" i="16" s="1"/>
  <c r="C44" i="15"/>
  <c r="B44" i="15" s="1"/>
  <c r="F44" i="15"/>
  <c r="C44" i="14"/>
  <c r="F44" i="17"/>
  <c r="E44" i="17" s="1"/>
  <c r="F44" i="16"/>
  <c r="E44" i="16" s="1"/>
  <c r="F44" i="14"/>
  <c r="E44" i="14" s="1"/>
  <c r="C44" i="13"/>
  <c r="B44" i="13" s="1"/>
  <c r="F45" i="17"/>
  <c r="E45" i="17" s="1"/>
  <c r="C45" i="17"/>
  <c r="B45" i="17" s="1"/>
  <c r="C45" i="16"/>
  <c r="B45" i="16" s="1"/>
  <c r="C45" i="15"/>
  <c r="B45" i="15" s="1"/>
  <c r="F45" i="15"/>
  <c r="E45" i="15" s="1"/>
  <c r="C45" i="14"/>
  <c r="F45" i="14"/>
  <c r="E45" i="14" s="1"/>
  <c r="F45" i="16"/>
  <c r="E45" i="16" s="1"/>
  <c r="C45" i="13"/>
  <c r="B45" i="13" s="1"/>
  <c r="F51" i="17"/>
  <c r="F51" i="15"/>
  <c r="E51" i="15" s="1"/>
  <c r="F51" i="16"/>
  <c r="E51" i="16" s="1"/>
  <c r="C51" i="14"/>
  <c r="B51" i="14" s="1"/>
  <c r="F51" i="14"/>
  <c r="E51" i="14" s="1"/>
  <c r="C51" i="15"/>
  <c r="B51" i="15" s="1"/>
  <c r="C51" i="17"/>
  <c r="B51" i="17" s="1"/>
  <c r="C51" i="16"/>
  <c r="B51" i="16" s="1"/>
  <c r="C51" i="13"/>
  <c r="B51" i="13" s="1"/>
  <c r="B44" i="14"/>
  <c r="F46" i="16"/>
  <c r="E46" i="16" s="1"/>
  <c r="F46" i="14"/>
  <c r="E46" i="14" s="1"/>
  <c r="C46" i="17"/>
  <c r="B46" i="17" s="1"/>
  <c r="C46" i="16"/>
  <c r="B46" i="16" s="1"/>
  <c r="C46" i="15"/>
  <c r="B46" i="15" s="1"/>
  <c r="C46" i="14"/>
  <c r="B46" i="14" s="1"/>
  <c r="F46" i="15"/>
  <c r="E46" i="15" s="1"/>
  <c r="F46" i="17"/>
  <c r="E46" i="17" s="1"/>
  <c r="C46" i="13"/>
  <c r="B46" i="13" s="1"/>
  <c r="E44" i="15"/>
  <c r="B45" i="14"/>
  <c r="F43" i="17"/>
  <c r="E43" i="17" s="1"/>
  <c r="C43" i="14"/>
  <c r="B43" i="14" s="1"/>
  <c r="F43" i="16"/>
  <c r="E43" i="16" s="1"/>
  <c r="C43" i="16"/>
  <c r="B43" i="16" s="1"/>
  <c r="C43" i="15"/>
  <c r="B43" i="15" s="1"/>
  <c r="F43" i="14"/>
  <c r="E43" i="14" s="1"/>
  <c r="C43" i="17"/>
  <c r="B43" i="17" s="1"/>
  <c r="F43" i="15"/>
  <c r="E43" i="15" s="1"/>
  <c r="C43" i="13"/>
  <c r="B43" i="13" s="1"/>
  <c r="C52" i="17"/>
  <c r="B52" i="17" s="1"/>
  <c r="C52" i="16"/>
  <c r="B52" i="16" s="1"/>
  <c r="F52" i="16"/>
  <c r="E52" i="16" s="1"/>
  <c r="C52" i="15"/>
  <c r="B52" i="15" s="1"/>
  <c r="F52" i="15"/>
  <c r="E52" i="15" s="1"/>
  <c r="F52" i="17"/>
  <c r="E52" i="17" s="1"/>
  <c r="F52" i="14"/>
  <c r="E52" i="14" s="1"/>
  <c r="C52" i="14"/>
  <c r="B52" i="14" s="1"/>
  <c r="C52" i="13"/>
  <c r="B52" i="13" s="1"/>
  <c r="F47" i="17"/>
  <c r="E47" i="17" s="1"/>
  <c r="F47" i="15"/>
  <c r="E47" i="15" s="1"/>
  <c r="F47" i="14"/>
  <c r="E47" i="14" s="1"/>
  <c r="F47" i="16"/>
  <c r="E47" i="16" s="1"/>
  <c r="C47" i="16"/>
  <c r="B47" i="16" s="1"/>
  <c r="C47" i="17"/>
  <c r="B47" i="17" s="1"/>
  <c r="C47" i="15"/>
  <c r="B47" i="15" s="1"/>
  <c r="C47" i="14"/>
  <c r="B47" i="14" s="1"/>
  <c r="C47" i="13"/>
  <c r="B47" i="13" s="1"/>
  <c r="F44" i="1"/>
  <c r="F44" i="13" s="1"/>
  <c r="E51" i="1"/>
  <c r="E51" i="13" s="1"/>
  <c r="F43" i="1"/>
  <c r="F43" i="13" s="1"/>
  <c r="F48" i="1"/>
  <c r="F48" i="13" s="1"/>
  <c r="F46" i="1"/>
  <c r="F46" i="13" s="1"/>
  <c r="F47" i="1"/>
  <c r="F47" i="13" s="1"/>
  <c r="F45" i="1"/>
  <c r="F45" i="13" s="1"/>
  <c r="F49" i="1"/>
  <c r="F49" i="13" s="1"/>
  <c r="F12" i="17"/>
  <c r="E12" i="17" s="1"/>
  <c r="C12" i="16"/>
  <c r="B12" i="16" s="1"/>
  <c r="C12" i="17"/>
  <c r="B12" i="17" s="1"/>
  <c r="F12" i="16"/>
  <c r="E12" i="16" s="1"/>
  <c r="F12" i="14"/>
  <c r="E12" i="14" s="1"/>
  <c r="C12" i="13"/>
  <c r="B12" i="13" s="1"/>
  <c r="C12" i="15"/>
  <c r="B12" i="15" s="1"/>
  <c r="C12" i="14"/>
  <c r="B12" i="14" s="1"/>
  <c r="F12" i="15"/>
  <c r="E12" i="15" s="1"/>
  <c r="C13" i="17"/>
  <c r="B13" i="17" s="1"/>
  <c r="F13" i="16"/>
  <c r="E13" i="16" s="1"/>
  <c r="F13" i="15"/>
  <c r="E13" i="15" s="1"/>
  <c r="C13" i="14"/>
  <c r="B13" i="14" s="1"/>
  <c r="C13" i="13"/>
  <c r="B13" i="13" s="1"/>
  <c r="F13" i="17"/>
  <c r="E13" i="17" s="1"/>
  <c r="C13" i="16"/>
  <c r="B13" i="16" s="1"/>
  <c r="C13" i="15"/>
  <c r="B13" i="15" s="1"/>
  <c r="F13" i="14"/>
  <c r="E13" i="14" s="1"/>
  <c r="F8" i="17"/>
  <c r="E8" i="17" s="1"/>
  <c r="C8" i="16"/>
  <c r="B8" i="16" s="1"/>
  <c r="F8" i="16"/>
  <c r="E8" i="16" s="1"/>
  <c r="C8" i="14"/>
  <c r="B8" i="14" s="1"/>
  <c r="F8" i="14"/>
  <c r="E8" i="14" s="1"/>
  <c r="C8" i="13"/>
  <c r="B8" i="13" s="1"/>
  <c r="C8" i="17"/>
  <c r="B8" i="17" s="1"/>
  <c r="C8" i="15"/>
  <c r="B8" i="15" s="1"/>
  <c r="F8" i="15"/>
  <c r="E8" i="15" s="1"/>
  <c r="F16" i="17"/>
  <c r="E16" i="17" s="1"/>
  <c r="C16" i="16"/>
  <c r="B16" i="16" s="1"/>
  <c r="F16" i="14"/>
  <c r="E16" i="14" s="1"/>
  <c r="C16" i="17"/>
  <c r="B16" i="17" s="1"/>
  <c r="C16" i="14"/>
  <c r="B16" i="14" s="1"/>
  <c r="F16" i="15"/>
  <c r="E16" i="15" s="1"/>
  <c r="C16" i="15"/>
  <c r="B16" i="15" s="1"/>
  <c r="F16" i="16"/>
  <c r="E16" i="16" s="1"/>
  <c r="C16" i="13"/>
  <c r="B16" i="13" s="1"/>
  <c r="C9" i="17"/>
  <c r="B9" i="17" s="1"/>
  <c r="F9" i="16"/>
  <c r="E9" i="16" s="1"/>
  <c r="F9" i="17"/>
  <c r="E9" i="17" s="1"/>
  <c r="C9" i="13"/>
  <c r="B9" i="13" s="1"/>
  <c r="F9" i="15"/>
  <c r="E9" i="15" s="1"/>
  <c r="C9" i="15"/>
  <c r="B9" i="15" s="1"/>
  <c r="C9" i="16"/>
  <c r="B9" i="16" s="1"/>
  <c r="C9" i="14"/>
  <c r="B9" i="14" s="1"/>
  <c r="F9" i="14"/>
  <c r="E9" i="14" s="1"/>
  <c r="C6" i="17"/>
  <c r="B6" i="17" s="1"/>
  <c r="F6" i="16"/>
  <c r="E6" i="16" s="1"/>
  <c r="C6" i="14"/>
  <c r="B6" i="14" s="1"/>
  <c r="C6" i="16"/>
  <c r="B6" i="16" s="1"/>
  <c r="C6" i="15"/>
  <c r="B6" i="15" s="1"/>
  <c r="C6" i="13"/>
  <c r="B6" i="13" s="1"/>
  <c r="F6" i="14"/>
  <c r="E6" i="14" s="1"/>
  <c r="F6" i="17"/>
  <c r="E6" i="17" s="1"/>
  <c r="F6" i="15"/>
  <c r="E6" i="15" s="1"/>
  <c r="F10" i="17"/>
  <c r="E10" i="17" s="1"/>
  <c r="C10" i="16"/>
  <c r="B10" i="16" s="1"/>
  <c r="F10" i="15"/>
  <c r="E10" i="15" s="1"/>
  <c r="C10" i="17"/>
  <c r="B10" i="17" s="1"/>
  <c r="F10" i="16"/>
  <c r="E10" i="16" s="1"/>
  <c r="F10" i="14"/>
  <c r="E10" i="14" s="1"/>
  <c r="C10" i="14"/>
  <c r="B10" i="14" s="1"/>
  <c r="C10" i="13"/>
  <c r="B10" i="13" s="1"/>
  <c r="C10" i="15"/>
  <c r="B10" i="15" s="1"/>
  <c r="F14" i="17"/>
  <c r="E14" i="17" s="1"/>
  <c r="C14" i="16"/>
  <c r="B14" i="16" s="1"/>
  <c r="C14" i="15"/>
  <c r="B14" i="15" s="1"/>
  <c r="F14" i="15"/>
  <c r="E14" i="15" s="1"/>
  <c r="C14" i="17"/>
  <c r="B14" i="17" s="1"/>
  <c r="F14" i="16"/>
  <c r="E14" i="16" s="1"/>
  <c r="C14" i="13"/>
  <c r="B14" i="13" s="1"/>
  <c r="F14" i="14"/>
  <c r="E14" i="14" s="1"/>
  <c r="C14" i="14"/>
  <c r="B14" i="14" s="1"/>
  <c r="C7" i="17"/>
  <c r="B7" i="17" s="1"/>
  <c r="F7" i="16"/>
  <c r="E7" i="16" s="1"/>
  <c r="C7" i="16"/>
  <c r="B7" i="16" s="1"/>
  <c r="F7" i="14"/>
  <c r="E7" i="14" s="1"/>
  <c r="C7" i="15"/>
  <c r="B7" i="15" s="1"/>
  <c r="C7" i="13"/>
  <c r="B7" i="13" s="1"/>
  <c r="F7" i="17"/>
  <c r="E7" i="17" s="1"/>
  <c r="F7" i="15"/>
  <c r="E7" i="15" s="1"/>
  <c r="C7" i="14"/>
  <c r="B7" i="14" s="1"/>
  <c r="C11" i="17"/>
  <c r="B11" i="17" s="1"/>
  <c r="F11" i="16"/>
  <c r="E11" i="16" s="1"/>
  <c r="F11" i="17"/>
  <c r="E11" i="17" s="1"/>
  <c r="C11" i="15"/>
  <c r="B11" i="15" s="1"/>
  <c r="C11" i="16"/>
  <c r="B11" i="16" s="1"/>
  <c r="F11" i="14"/>
  <c r="E11" i="14" s="1"/>
  <c r="F11" i="15"/>
  <c r="E11" i="15" s="1"/>
  <c r="C11" i="14"/>
  <c r="B11" i="14" s="1"/>
  <c r="C11" i="13"/>
  <c r="B11" i="13" s="1"/>
  <c r="C15" i="17"/>
  <c r="B15" i="17" s="1"/>
  <c r="F15" i="16"/>
  <c r="E15" i="16" s="1"/>
  <c r="C15" i="16"/>
  <c r="B15" i="16" s="1"/>
  <c r="F15" i="17"/>
  <c r="E15" i="17" s="1"/>
  <c r="F15" i="14"/>
  <c r="E15" i="14" s="1"/>
  <c r="C15" i="14"/>
  <c r="B15" i="14" s="1"/>
  <c r="F15" i="15"/>
  <c r="E15" i="15" s="1"/>
  <c r="C15" i="15"/>
  <c r="B15" i="15" s="1"/>
  <c r="C15" i="13"/>
  <c r="B15" i="13" s="1"/>
  <c r="B11" i="1"/>
  <c r="B47" i="1" s="1"/>
  <c r="B23" i="1"/>
  <c r="B19" i="1"/>
  <c r="B8" i="1"/>
  <c r="B44" i="1" s="1"/>
  <c r="B12" i="1"/>
  <c r="B48" i="1" s="1"/>
  <c r="B16" i="1"/>
  <c r="B52" i="1" s="1"/>
  <c r="B26" i="1"/>
  <c r="B22" i="1"/>
  <c r="B9" i="1"/>
  <c r="B45" i="1" s="1"/>
  <c r="B13" i="1"/>
  <c r="B49" i="1" s="1"/>
  <c r="B18" i="1"/>
  <c r="B25" i="1"/>
  <c r="B21" i="1"/>
  <c r="B7" i="1"/>
  <c r="B43" i="1" s="1"/>
  <c r="B15" i="1"/>
  <c r="B51" i="1" s="1"/>
  <c r="B27" i="1"/>
  <c r="B6" i="1"/>
  <c r="B42" i="1" s="1"/>
  <c r="B10" i="1"/>
  <c r="B46" i="1" s="1"/>
  <c r="B14" i="1"/>
  <c r="B50" i="1" s="1"/>
  <c r="B28" i="1"/>
  <c r="B24" i="1"/>
  <c r="B20" i="1"/>
</calcChain>
</file>

<file path=xl/sharedStrings.xml><?xml version="1.0" encoding="utf-8"?>
<sst xmlns="http://schemas.openxmlformats.org/spreadsheetml/2006/main" count="464" uniqueCount="66">
  <si>
    <t>Max. Power</t>
  </si>
  <si>
    <t xml:space="preserve">Max. Chilled Water </t>
  </si>
  <si>
    <t xml:space="preserve">Max. Thermal </t>
  </si>
  <si>
    <t xml:space="preserve">Annual Thermal </t>
  </si>
  <si>
    <t>Load on Plant</t>
  </si>
  <si>
    <t>Including Prorated Part of Plant Use</t>
  </si>
  <si>
    <t>Lab/Complex Space</t>
  </si>
  <si>
    <t>Berkeley</t>
  </si>
  <si>
    <t>Davis</t>
  </si>
  <si>
    <t>Irvine</t>
  </si>
  <si>
    <t>Los Angeles</t>
  </si>
  <si>
    <t>Merced</t>
  </si>
  <si>
    <t>Riverside</t>
  </si>
  <si>
    <t>Santa Barbara</t>
  </si>
  <si>
    <t>San Diego</t>
  </si>
  <si>
    <t>Santa Cruz</t>
  </si>
  <si>
    <t>Academic/Administrative Non-complex Space</t>
  </si>
  <si>
    <t>Housing Non-complex Space</t>
  </si>
  <si>
    <t>San Francisco Parnassus</t>
  </si>
  <si>
    <t>San Francisco Mission Bay</t>
  </si>
  <si>
    <t>Annual Electricty</t>
  </si>
  <si>
    <t>Building-Specific Adjustments</t>
  </si>
  <si>
    <t>Includes Prorated Part of Small Peak (Pumping) Load at Plant</t>
  </si>
  <si>
    <t>UCLA</t>
  </si>
  <si>
    <t>UC Berkeley</t>
  </si>
  <si>
    <t>UC Davis</t>
  </si>
  <si>
    <t>UC Irvine</t>
  </si>
  <si>
    <t>UC Merced</t>
  </si>
  <si>
    <t>UC Riverside</t>
  </si>
  <si>
    <t>UC San Diego</t>
  </si>
  <si>
    <t>UCSF - Parnassus</t>
  </si>
  <si>
    <t>UCSF - Mission Bay</t>
  </si>
  <si>
    <t>UC Santa Barbara</t>
  </si>
  <si>
    <t>UC Santa Cruz</t>
  </si>
  <si>
    <t>Including Prorated Part of Plant Use and Site Lighting</t>
  </si>
  <si>
    <r>
      <t>Annual Electricity</t>
    </r>
    <r>
      <rPr>
        <b/>
        <vertAlign val="superscript"/>
        <sz val="11"/>
        <rFont val="Arial Narrow"/>
        <family val="2"/>
      </rPr>
      <t>1</t>
    </r>
  </si>
  <si>
    <r>
      <t>Max. Power</t>
    </r>
    <r>
      <rPr>
        <b/>
        <vertAlign val="superscript"/>
        <sz val="11"/>
        <rFont val="Arial Narrow"/>
        <family val="2"/>
      </rPr>
      <t>2</t>
    </r>
  </si>
  <si>
    <r>
      <t>Annual Thermal</t>
    </r>
    <r>
      <rPr>
        <b/>
        <vertAlign val="superscript"/>
        <sz val="11"/>
        <rFont val="Arial Narrow"/>
        <family val="2"/>
      </rPr>
      <t>4</t>
    </r>
    <r>
      <rPr>
        <b/>
        <sz val="11"/>
        <rFont val="Arial Narrow"/>
        <family val="2"/>
      </rPr>
      <t xml:space="preserve"> </t>
    </r>
  </si>
  <si>
    <r>
      <t>Max. Thermal</t>
    </r>
    <r>
      <rPr>
        <b/>
        <vertAlign val="superscript"/>
        <sz val="11"/>
        <rFont val="Arial Narrow"/>
        <family val="2"/>
      </rPr>
      <t>4</t>
    </r>
    <r>
      <rPr>
        <b/>
        <sz val="11"/>
        <rFont val="Arial Narrow"/>
        <family val="2"/>
      </rPr>
      <t xml:space="preserve"> </t>
    </r>
  </si>
  <si>
    <t>Provided for Reference Only</t>
  </si>
  <si>
    <t>kWh/yr/GSF</t>
  </si>
  <si>
    <t>W/GSF</t>
  </si>
  <si>
    <t>tons/kGSF</t>
  </si>
  <si>
    <t>therms/yr/GSF</t>
  </si>
  <si>
    <t>therms/hr/GSF</t>
  </si>
  <si>
    <t>See 2015-16 Benchmark for max. power, chilled water, and thermal reference values</t>
  </si>
  <si>
    <r>
      <t>Lab/Complex Space</t>
    </r>
    <r>
      <rPr>
        <b/>
        <vertAlign val="superscript"/>
        <sz val="11"/>
        <rFont val="Arial Narrow"/>
        <family val="2"/>
      </rPr>
      <t>5</t>
    </r>
  </si>
  <si>
    <r>
      <t>100% Lab Space</t>
    </r>
    <r>
      <rPr>
        <b/>
        <vertAlign val="superscript"/>
        <sz val="11"/>
        <rFont val="Arial Narrow"/>
        <family val="2"/>
      </rPr>
      <t>6</t>
    </r>
  </si>
  <si>
    <r>
      <t>UC Benchmark</t>
    </r>
    <r>
      <rPr>
        <sz val="11"/>
        <rFont val="Arial Narrow"/>
        <family val="2"/>
      </rPr>
      <t xml:space="preserve">                            Site Energy (kBtu/yr/GSF)</t>
    </r>
  </si>
  <si>
    <r>
      <t>Max. Chilled Water</t>
    </r>
    <r>
      <rPr>
        <b/>
        <vertAlign val="superscript"/>
        <sz val="11"/>
        <rFont val="Arial Narrow"/>
        <family val="2"/>
      </rPr>
      <t>3</t>
    </r>
    <r>
      <rPr>
        <b/>
        <sz val="11"/>
        <rFont val="Arial Narrow"/>
        <family val="2"/>
      </rPr>
      <t xml:space="preserve"> </t>
    </r>
  </si>
  <si>
    <r>
      <rPr>
        <vertAlign val="superscript"/>
        <sz val="11"/>
        <rFont val="Arial Narrow"/>
        <family val="2"/>
      </rPr>
      <t>1</t>
    </r>
    <r>
      <rPr>
        <sz val="11"/>
        <rFont val="Arial Narrow"/>
        <family val="2"/>
      </rPr>
      <t xml:space="preserve"> These values may be slightly lower than previously published values (i.e. for UC Merced) because they reflect load on the building meter instead of at the campus meter. To reflect load on campus meter, increase value by 1.05 (to account for distribution and transformation losses).</t>
    </r>
  </si>
  <si>
    <r>
      <rPr>
        <vertAlign val="superscript"/>
        <sz val="11"/>
        <rFont val="Arial Narrow"/>
        <family val="2"/>
      </rPr>
      <t>2</t>
    </r>
    <r>
      <rPr>
        <sz val="11"/>
        <rFont val="Arial Narrow"/>
        <family val="2"/>
      </rPr>
      <t xml:space="preserve"> These values may be slightly lower than previously published values (i.e. for UC Merced) because they reflect load on the building meter instead of at the campus meter. To reflect load on campus meter, increase value by 1.05 (to account for distribution and transformation losses). For campuses with district chilled water, if a specific building has a chiller instead, increase value by (1/0.7). </t>
    </r>
  </si>
  <si>
    <r>
      <rPr>
        <vertAlign val="superscript"/>
        <sz val="11"/>
        <rFont val="Arial Narrow"/>
        <family val="2"/>
      </rPr>
      <t>3</t>
    </r>
    <r>
      <rPr>
        <sz val="11"/>
        <rFont val="Arial Narrow"/>
        <family val="2"/>
      </rPr>
      <t xml:space="preserve"> In the case where a chiller is in the building, add the maximum chilled water value to the maximum power value by multiplying the chilled water value times 0.6 kW/ton. </t>
    </r>
  </si>
  <si>
    <r>
      <rPr>
        <vertAlign val="superscript"/>
        <sz val="11"/>
        <rFont val="Arial Narrow"/>
        <family val="2"/>
      </rPr>
      <t>4</t>
    </r>
    <r>
      <rPr>
        <sz val="11"/>
        <rFont val="Arial Narrow"/>
        <family val="2"/>
      </rPr>
      <t xml:space="preserve"> These benchmarks are directly applicable to buildings with boilers in the building or connected to (low-loss) district hot water systems (non-steam). These benchmarks can be applicable to building design for buildings connected to district steam systems with the understanding that additional losses characteristic of steam systems will impact actual building energy performance during operations. For example, 50% extra use from trap/exchanger losses within the building plus 50% extra use from trap/leakage losses in distribution systems has been commonly observed.</t>
    </r>
  </si>
  <si>
    <r>
      <rPr>
        <vertAlign val="superscript"/>
        <sz val="11"/>
        <rFont val="Calibri (Body)"/>
      </rPr>
      <t>5</t>
    </r>
    <r>
      <rPr>
        <sz val="11"/>
        <rFont val="Calibri"/>
        <family val="2"/>
        <scheme val="minor"/>
      </rPr>
      <t xml:space="preserve"> Benchmark values shown are valid for complex space consisting of 50% lab use and 50% academic / administrative use. For additional information on calculating EUI for different levels of complex space see "100% Lab Space" values.</t>
    </r>
  </si>
  <si>
    <r>
      <rPr>
        <vertAlign val="superscript"/>
        <sz val="11"/>
        <rFont val="Calibri"/>
        <family val="2"/>
        <scheme val="minor"/>
      </rPr>
      <t>6</t>
    </r>
    <r>
      <rPr>
        <sz val="11"/>
        <rFont val="Calibri"/>
        <family val="2"/>
        <scheme val="minor"/>
      </rPr>
      <t xml:space="preserve"> The 100% Lab Space benchmark values are provided for use in creating a custom benchmark and target when a building project contains significantly more or less lab space than the 50% lab use and 50% academic/administrative use outlined in the Lab/Complex Space section.  </t>
    </r>
  </si>
  <si>
    <r>
      <t>2015-16 Compliance Target - 65% of Benchmark</t>
    </r>
    <r>
      <rPr>
        <sz val="11"/>
        <rFont val="Arial Narrow"/>
        <family val="2"/>
      </rPr>
      <t xml:space="preserve">                            Site Energy (kBtu/yr/GSF)</t>
    </r>
  </si>
  <si>
    <r>
      <rPr>
        <vertAlign val="superscript"/>
        <sz val="11"/>
        <rFont val="Calibri (Body)"/>
      </rPr>
      <t>5</t>
    </r>
    <r>
      <rPr>
        <sz val="11"/>
        <rFont val="Calibri"/>
        <family val="2"/>
        <scheme val="minor"/>
      </rPr>
      <t xml:space="preserve"> Values shown are valid for complex space consisting of 50% lab use and 50% academic / administrative use. For additional information on calculating EUI for different levels of complex space see "100% Lab Space" values.</t>
    </r>
  </si>
  <si>
    <r>
      <t>2017-18 Compliance Target - 60% of Benchmark</t>
    </r>
    <r>
      <rPr>
        <sz val="11"/>
        <rFont val="Arial Narrow"/>
        <family val="2"/>
      </rPr>
      <t xml:space="preserve">                       Site Energy (kBtu/yr/GSF)</t>
    </r>
  </si>
  <si>
    <r>
      <t xml:space="preserve">2019-20 Compliance Target - 55% of Benchmark </t>
    </r>
    <r>
      <rPr>
        <sz val="11"/>
        <rFont val="Arial Narrow"/>
        <family val="2"/>
      </rPr>
      <t xml:space="preserve">                        Site Energy (kBtu/yr/GSF)</t>
    </r>
  </si>
  <si>
    <r>
      <t xml:space="preserve">2021-22 Compliance Target, 2015-16 Stretch Target - 50% of Benchmark </t>
    </r>
    <r>
      <rPr>
        <sz val="11"/>
        <rFont val="Arial Narrow"/>
        <family val="2"/>
      </rPr>
      <t xml:space="preserve">                         Site Energy (kBtu/yr/GSF)</t>
    </r>
  </si>
  <si>
    <r>
      <t xml:space="preserve">2023-24 Compliance Target, 2017-18 Stretch Target - 45% of Benchmark </t>
    </r>
    <r>
      <rPr>
        <sz val="11"/>
        <rFont val="Arial Narrow"/>
        <family val="2"/>
      </rPr>
      <t xml:space="preserve">                          Site Energy (kBtu/yr/GSF)</t>
    </r>
  </si>
  <si>
    <r>
      <t xml:space="preserve">2025+ Compliance Target, 2019-20 Stretch Target - 40% of Benchmark </t>
    </r>
    <r>
      <rPr>
        <sz val="11"/>
        <rFont val="Arial Narrow"/>
        <family val="2"/>
      </rPr>
      <t xml:space="preserve">                     Site Energy (kBtu/yr/GSF)</t>
    </r>
  </si>
  <si>
    <r>
      <t xml:space="preserve">2021-22 Stretch Target - 35% of Benchmark </t>
    </r>
    <r>
      <rPr>
        <sz val="11"/>
        <rFont val="Arial Narrow"/>
        <family val="2"/>
      </rPr>
      <t xml:space="preserve">                     Site Energy (kBtu/yr/GSF)</t>
    </r>
  </si>
  <si>
    <r>
      <t>2023-24 Stretch Target - 30% of Benchmark</t>
    </r>
    <r>
      <rPr>
        <sz val="11"/>
        <rFont val="Arial Narrow"/>
        <family val="2"/>
      </rPr>
      <t xml:space="preserve">                            Site Energy (kBtu/yr/GSF)</t>
    </r>
  </si>
  <si>
    <r>
      <t xml:space="preserve">2025+ Stretch Target - 25% of Benchmark </t>
    </r>
    <r>
      <rPr>
        <sz val="11"/>
        <rFont val="Arial Narrow"/>
        <family val="2"/>
      </rPr>
      <t xml:space="preserve">                       Site Energy (kBtu/yr/GSF)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</si>
</sst>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sz val="11"/>
      <name val="Calibri"/>
      <family val="2"/>
      <scheme val="minor"/>
    </font>
    <font>
      <b/>
      <sz val="11"/>
      <name val="Calibri"/>
      <family val="2"/>
      <scheme val="minor"/>
    </font>
    <font>
      <b/>
      <sz val="14"/>
      <name val="Arial Narrow"/>
      <family val="2"/>
    </font>
    <font>
      <b/>
      <vertAlign val="superscript"/>
      <sz val="11"/>
      <name val="Arial Narrow"/>
      <family val="2"/>
    </font>
    <font>
      <b/>
      <sz val="11"/>
      <name val="Arial Narrow"/>
      <family val="2"/>
    </font>
    <font>
      <sz val="11"/>
      <name val="Arial Narrow"/>
      <family val="2"/>
    </font>
    <font>
      <sz val="10"/>
      <name val="Arial Narrow"/>
      <family val="2"/>
    </font>
    <font>
      <sz val="10.5"/>
      <name val="Aril"/>
    </font>
    <font>
      <vertAlign val="superscript"/>
      <sz val="11"/>
      <name val="Arial Narrow"/>
      <family val="2"/>
    </font>
    <font>
      <vertAlign val="superscript"/>
      <sz val="11"/>
      <name val="Calibri (Body)"/>
    </font>
    <font>
      <vertAlign val="superscript"/>
      <sz val="11"/>
      <name val="Calibri"/>
      <family val="2"/>
      <scheme val="minor"/>
    </font>
  </fonts>
  <fills count="8">
    <fill>
      <patternFill patternType="none"/>
    </fill>
    <fill>
      <patternFill patternType="gray125"/>
    </fill>
    <fill>
      <patternFill patternType="solid">
        <fgColor indexed="5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E466"/>
        <bgColor indexed="64"/>
      </patternFill>
    </fill>
    <fill>
      <patternFill patternType="solid">
        <fgColor rgb="FFC6EBFB"/>
        <bgColor indexed="64"/>
      </patternFill>
    </fill>
    <fill>
      <patternFill patternType="solid">
        <fgColor theme="1" tint="0.49998474074526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46">
    <xf numFmtId="0" fontId="0" fillId="0" borderId="0" xfId="0"/>
    <xf numFmtId="164" fontId="1" fillId="0" borderId="5" xfId="0" applyNumberFormat="1" applyFont="1" applyBorder="1"/>
    <xf numFmtId="164" fontId="0" fillId="0" borderId="5" xfId="0" applyNumberFormat="1" applyBorder="1"/>
    <xf numFmtId="0" fontId="2" fillId="2" borderId="4" xfId="0" applyFont="1" applyFill="1" applyBorder="1" applyAlignment="1"/>
    <xf numFmtId="0" fontId="6" fillId="0" borderId="9" xfId="0" applyFont="1" applyBorder="1" applyAlignment="1">
      <alignment wrapText="1"/>
    </xf>
    <xf numFmtId="0" fontId="0" fillId="0" borderId="0" xfId="0" applyAlignment="1"/>
    <xf numFmtId="1" fontId="5" fillId="0" borderId="19" xfId="0" applyNumberFormat="1" applyFont="1" applyBorder="1" applyAlignment="1">
      <alignment wrapText="1"/>
    </xf>
    <xf numFmtId="1" fontId="5" fillId="0" borderId="13" xfId="0" applyNumberFormat="1" applyFont="1" applyBorder="1" applyAlignment="1">
      <alignment wrapText="1"/>
    </xf>
    <xf numFmtId="1" fontId="5" fillId="0" borderId="23" xfId="0" applyNumberFormat="1" applyFont="1" applyBorder="1" applyAlignment="1">
      <alignment wrapText="1"/>
    </xf>
    <xf numFmtId="164" fontId="0" fillId="0" borderId="0" xfId="0" applyNumberFormat="1"/>
    <xf numFmtId="164" fontId="7" fillId="0" borderId="18" xfId="0" applyNumberFormat="1" applyFont="1" applyBorder="1" applyAlignment="1">
      <alignment horizontal="center" vertical="center" wrapText="1"/>
    </xf>
    <xf numFmtId="0" fontId="7" fillId="0" borderId="28" xfId="0" applyFont="1" applyBorder="1" applyAlignment="1">
      <alignment horizontal="center" vertical="center" wrapText="1"/>
    </xf>
    <xf numFmtId="164" fontId="6" fillId="3" borderId="7" xfId="0" applyNumberFormat="1" applyFont="1" applyFill="1" applyBorder="1"/>
    <xf numFmtId="164" fontId="6" fillId="0" borderId="7" xfId="0" applyNumberFormat="1" applyFont="1" applyBorder="1"/>
    <xf numFmtId="0" fontId="1" fillId="0" borderId="4" xfId="0" applyFont="1" applyBorder="1" applyAlignment="1">
      <alignment wrapText="1"/>
    </xf>
    <xf numFmtId="0" fontId="0" fillId="3" borderId="4" xfId="0" applyFill="1" applyBorder="1"/>
    <xf numFmtId="0" fontId="0" fillId="0" borderId="4" xfId="0" applyBorder="1"/>
    <xf numFmtId="0" fontId="0" fillId="0" borderId="4" xfId="0" applyFill="1" applyBorder="1"/>
    <xf numFmtId="164" fontId="2" fillId="0" borderId="5" xfId="0" applyNumberFormat="1" applyFont="1" applyBorder="1" applyAlignment="1">
      <alignment horizontal="center" vertical="center" wrapText="1"/>
    </xf>
    <xf numFmtId="0" fontId="7" fillId="0" borderId="31" xfId="0" applyFont="1" applyFill="1" applyBorder="1" applyAlignment="1">
      <alignment horizontal="center" vertical="center" wrapText="1"/>
    </xf>
    <xf numFmtId="164" fontId="7" fillId="0" borderId="32" xfId="0" applyNumberFormat="1" applyFont="1" applyFill="1" applyBorder="1" applyAlignment="1">
      <alignment horizontal="center" vertical="center" wrapText="1"/>
    </xf>
    <xf numFmtId="164" fontId="7" fillId="0" borderId="38" xfId="0" applyNumberFormat="1" applyFont="1" applyFill="1" applyBorder="1" applyAlignment="1">
      <alignment horizontal="center" vertical="center" wrapText="1"/>
    </xf>
    <xf numFmtId="0" fontId="5" fillId="2" borderId="20" xfId="0" applyFont="1" applyFill="1" applyBorder="1" applyAlignment="1">
      <alignment horizontal="left"/>
    </xf>
    <xf numFmtId="0" fontId="5" fillId="2" borderId="21" xfId="0" applyFont="1" applyFill="1" applyBorder="1" applyAlignment="1">
      <alignment horizontal="left"/>
    </xf>
    <xf numFmtId="0" fontId="5" fillId="2" borderId="22" xfId="0" applyFont="1" applyFill="1" applyBorder="1" applyAlignment="1">
      <alignment horizontal="left"/>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5" fillId="7" borderId="20" xfId="0" applyFont="1" applyFill="1" applyBorder="1"/>
    <xf numFmtId="0" fontId="5" fillId="7" borderId="21" xfId="0" applyFont="1" applyFill="1" applyBorder="1"/>
    <xf numFmtId="0" fontId="5" fillId="7" borderId="22" xfId="0" applyFont="1" applyFill="1" applyBorder="1"/>
    <xf numFmtId="1" fontId="6" fillId="0" borderId="29" xfId="0" applyNumberFormat="1" applyFont="1" applyBorder="1" applyAlignment="1">
      <alignment wrapText="1"/>
    </xf>
    <xf numFmtId="2" fontId="6" fillId="0" borderId="36" xfId="0" applyNumberFormat="1" applyFont="1" applyBorder="1" applyAlignment="1">
      <alignment wrapText="1"/>
    </xf>
    <xf numFmtId="164" fontId="6" fillId="0" borderId="36" xfId="0" applyNumberFormat="1" applyFont="1" applyBorder="1" applyAlignment="1">
      <alignment wrapText="1"/>
    </xf>
    <xf numFmtId="0" fontId="6" fillId="4" borderId="4" xfId="0" applyFont="1" applyFill="1" applyBorder="1"/>
    <xf numFmtId="1" fontId="5" fillId="4" borderId="19" xfId="0" applyNumberFormat="1" applyFont="1" applyFill="1" applyBorder="1" applyAlignment="1">
      <alignment wrapText="1"/>
    </xf>
    <xf numFmtId="1" fontId="6" fillId="6" borderId="15" xfId="0" applyNumberFormat="1" applyFont="1" applyFill="1" applyBorder="1" applyAlignment="1">
      <alignment wrapText="1"/>
    </xf>
    <xf numFmtId="2" fontId="6" fillId="6" borderId="5" xfId="0" applyNumberFormat="1" applyFont="1" applyFill="1" applyBorder="1" applyAlignment="1">
      <alignment wrapText="1"/>
    </xf>
    <xf numFmtId="164" fontId="6" fillId="6" borderId="5" xfId="0" applyNumberFormat="1" applyFont="1" applyFill="1" applyBorder="1" applyAlignment="1">
      <alignment wrapText="1"/>
    </xf>
    <xf numFmtId="0" fontId="6" fillId="0" borderId="4" xfId="0" applyFont="1" applyBorder="1"/>
    <xf numFmtId="1" fontId="6" fillId="0" borderId="15" xfId="0" applyNumberFormat="1" applyFont="1" applyBorder="1" applyAlignment="1">
      <alignment wrapText="1"/>
    </xf>
    <xf numFmtId="2" fontId="6" fillId="0" borderId="5" xfId="0" applyNumberFormat="1" applyFont="1" applyBorder="1" applyAlignment="1">
      <alignment wrapText="1"/>
    </xf>
    <xf numFmtId="164" fontId="6" fillId="0" borderId="5" xfId="0" applyNumberFormat="1" applyFont="1" applyBorder="1" applyAlignment="1">
      <alignment wrapText="1"/>
    </xf>
    <xf numFmtId="0" fontId="6" fillId="0" borderId="4" xfId="0" applyFont="1" applyFill="1" applyBorder="1"/>
    <xf numFmtId="0" fontId="6" fillId="0" borderId="8" xfId="0" applyFont="1" applyFill="1" applyBorder="1"/>
    <xf numFmtId="1" fontId="6" fillId="0" borderId="34" xfId="0" applyNumberFormat="1" applyFont="1" applyBorder="1" applyAlignment="1">
      <alignment wrapText="1"/>
    </xf>
    <xf numFmtId="2" fontId="6" fillId="0" borderId="37" xfId="0" applyNumberFormat="1" applyFont="1" applyBorder="1" applyAlignment="1">
      <alignment wrapText="1"/>
    </xf>
    <xf numFmtId="164" fontId="6" fillId="0" borderId="37" xfId="0" applyNumberFormat="1" applyFont="1" applyBorder="1" applyAlignment="1">
      <alignment wrapText="1"/>
    </xf>
    <xf numFmtId="0" fontId="1" fillId="0" borderId="0" xfId="0" applyFont="1" applyBorder="1"/>
    <xf numFmtId="0" fontId="6" fillId="0" borderId="0" xfId="0" applyFont="1" applyAlignment="1"/>
    <xf numFmtId="164" fontId="5" fillId="3" borderId="20" xfId="0" applyNumberFormat="1" applyFont="1" applyFill="1" applyBorder="1" applyAlignment="1">
      <alignment horizontal="center" vertical="center" wrapText="1"/>
    </xf>
    <xf numFmtId="164" fontId="5" fillId="3" borderId="21" xfId="0" applyNumberFormat="1"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164" fontId="5" fillId="5" borderId="10" xfId="0" applyNumberFormat="1" applyFont="1" applyFill="1" applyBorder="1" applyAlignment="1">
      <alignment horizontal="center" vertical="center" wrapText="1"/>
    </xf>
    <xf numFmtId="164" fontId="5" fillId="0" borderId="29" xfId="0" applyNumberFormat="1" applyFont="1" applyFill="1" applyBorder="1" applyAlignment="1">
      <alignment horizontal="center" vertical="center" wrapText="1"/>
    </xf>
    <xf numFmtId="164" fontId="5" fillId="0" borderId="36" xfId="0" applyNumberFormat="1"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3" xfId="0" applyNumberFormat="1" applyFont="1" applyBorder="1" applyAlignment="1">
      <alignment horizontal="center" vertical="center" wrapText="1"/>
    </xf>
    <xf numFmtId="164" fontId="5" fillId="0" borderId="17" xfId="0" applyNumberFormat="1" applyFont="1" applyBorder="1" applyAlignment="1">
      <alignment horizontal="center" vertical="center"/>
    </xf>
    <xf numFmtId="164" fontId="5" fillId="5" borderId="11" xfId="0" applyNumberFormat="1" applyFont="1" applyFill="1" applyBorder="1" applyAlignment="1">
      <alignment horizontal="center" vertical="center" wrapText="1"/>
    </xf>
    <xf numFmtId="164" fontId="6" fillId="0" borderId="15" xfId="0" applyNumberFormat="1" applyFont="1" applyFill="1" applyBorder="1" applyAlignment="1">
      <alignment horizontal="center" vertical="center"/>
    </xf>
    <xf numFmtId="164" fontId="6" fillId="0" borderId="5" xfId="0" applyNumberFormat="1" applyFont="1" applyFill="1" applyBorder="1" applyAlignment="1">
      <alignment horizontal="center" vertical="center"/>
    </xf>
    <xf numFmtId="164" fontId="6" fillId="0" borderId="7" xfId="0" applyNumberFormat="1" applyFont="1" applyBorder="1" applyAlignment="1">
      <alignment horizontal="center" vertical="center"/>
    </xf>
    <xf numFmtId="164" fontId="6" fillId="0" borderId="5" xfId="0" applyNumberFormat="1" applyFont="1" applyBorder="1" applyAlignment="1">
      <alignment horizontal="center" vertical="center"/>
    </xf>
    <xf numFmtId="164" fontId="6" fillId="0" borderId="16" xfId="0" applyNumberFormat="1" applyFont="1" applyBorder="1" applyAlignment="1">
      <alignment horizontal="center" vertical="center"/>
    </xf>
    <xf numFmtId="164" fontId="5" fillId="5" borderId="1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 fontId="6" fillId="0" borderId="29" xfId="0" applyNumberFormat="1" applyFont="1" applyBorder="1"/>
    <xf numFmtId="2" fontId="6" fillId="0" borderId="36" xfId="0" applyNumberFormat="1" applyFont="1" applyBorder="1"/>
    <xf numFmtId="164" fontId="6" fillId="0" borderId="27" xfId="0" applyNumberFormat="1" applyFont="1" applyBorder="1"/>
    <xf numFmtId="2" fontId="6" fillId="0" borderId="3" xfId="0" applyNumberFormat="1" applyFont="1" applyBorder="1" applyAlignment="1">
      <alignment horizontal="right"/>
    </xf>
    <xf numFmtId="2" fontId="6" fillId="0" borderId="17" xfId="0" applyNumberFormat="1" applyFont="1" applyBorder="1"/>
    <xf numFmtId="1" fontId="5" fillId="4" borderId="13" xfId="0" applyNumberFormat="1" applyFont="1" applyFill="1" applyBorder="1" applyAlignment="1"/>
    <xf numFmtId="1" fontId="6" fillId="6" borderId="15" xfId="0" applyNumberFormat="1" applyFont="1" applyFill="1" applyBorder="1"/>
    <xf numFmtId="2" fontId="6" fillId="6" borderId="5" xfId="0" applyNumberFormat="1" applyFont="1" applyFill="1" applyBorder="1"/>
    <xf numFmtId="164" fontId="6" fillId="3" borderId="5" xfId="0" applyNumberFormat="1" applyFont="1" applyFill="1" applyBorder="1"/>
    <xf numFmtId="2" fontId="6" fillId="3" borderId="16" xfId="0" applyNumberFormat="1" applyFont="1" applyFill="1" applyBorder="1"/>
    <xf numFmtId="1" fontId="6" fillId="0" borderId="15" xfId="0" applyNumberFormat="1" applyFont="1" applyBorder="1"/>
    <xf numFmtId="2" fontId="6" fillId="0" borderId="5" xfId="0" applyNumberFormat="1" applyFont="1" applyBorder="1"/>
    <xf numFmtId="2" fontId="6" fillId="0" borderId="16" xfId="0" applyNumberFormat="1" applyFont="1" applyBorder="1"/>
    <xf numFmtId="164" fontId="6" fillId="6" borderId="7" xfId="0" applyNumberFormat="1" applyFont="1" applyFill="1" applyBorder="1"/>
    <xf numFmtId="2" fontId="6" fillId="3" borderId="5" xfId="0" applyNumberFormat="1" applyFont="1" applyFill="1" applyBorder="1"/>
    <xf numFmtId="164" fontId="6" fillId="0" borderId="5" xfId="0" applyNumberFormat="1" applyFont="1" applyBorder="1"/>
    <xf numFmtId="2" fontId="6" fillId="0" borderId="5" xfId="0" applyNumberFormat="1" applyFont="1" applyBorder="1" applyAlignment="1">
      <alignment horizontal="right"/>
    </xf>
    <xf numFmtId="2" fontId="6" fillId="0" borderId="16" xfId="0" applyNumberFormat="1" applyFont="1" applyFill="1" applyBorder="1"/>
    <xf numFmtId="1" fontId="6" fillId="0" borderId="34" xfId="0" applyNumberFormat="1" applyFont="1" applyBorder="1"/>
    <xf numFmtId="2" fontId="6" fillId="0" borderId="37" xfId="0" applyNumberFormat="1" applyFont="1" applyBorder="1"/>
    <xf numFmtId="164" fontId="6" fillId="0" borderId="33" xfId="0" applyNumberFormat="1" applyFont="1" applyBorder="1"/>
    <xf numFmtId="2" fontId="6" fillId="0" borderId="1" xfId="0" applyNumberFormat="1" applyFont="1" applyBorder="1" applyAlignment="1">
      <alignment horizontal="right"/>
    </xf>
    <xf numFmtId="2" fontId="6" fillId="0" borderId="24" xfId="0" applyNumberFormat="1" applyFont="1" applyFill="1" applyBorder="1"/>
    <xf numFmtId="164" fontId="6" fillId="0" borderId="29" xfId="0" applyNumberFormat="1" applyFont="1" applyBorder="1"/>
    <xf numFmtId="2" fontId="6" fillId="0" borderId="27" xfId="0" applyNumberFormat="1" applyFont="1" applyBorder="1"/>
    <xf numFmtId="164" fontId="6" fillId="6" borderId="15" xfId="0" applyNumberFormat="1" applyFont="1" applyFill="1" applyBorder="1"/>
    <xf numFmtId="164" fontId="6" fillId="0" borderId="15" xfId="0" applyNumberFormat="1" applyFont="1" applyBorder="1"/>
    <xf numFmtId="2" fontId="6" fillId="0" borderId="7" xfId="0" applyNumberFormat="1" applyFont="1" applyBorder="1"/>
    <xf numFmtId="2" fontId="6" fillId="3" borderId="7" xfId="0" applyNumberFormat="1" applyFont="1" applyFill="1" applyBorder="1"/>
    <xf numFmtId="164" fontId="6" fillId="0" borderId="34" xfId="0" applyNumberFormat="1" applyFont="1" applyBorder="1"/>
    <xf numFmtId="2" fontId="6" fillId="0" borderId="33" xfId="0" applyNumberFormat="1" applyFont="1" applyBorder="1"/>
    <xf numFmtId="164" fontId="6" fillId="0" borderId="3" xfId="0" applyNumberFormat="1" applyFont="1" applyBorder="1" applyAlignment="1">
      <alignment horizontal="right"/>
    </xf>
    <xf numFmtId="164" fontId="6" fillId="0" borderId="5" xfId="0" applyNumberFormat="1" applyFont="1" applyBorder="1" applyAlignment="1">
      <alignment horizontal="right"/>
    </xf>
    <xf numFmtId="1" fontId="6" fillId="0" borderId="42" xfId="0" applyNumberFormat="1" applyFont="1" applyBorder="1"/>
    <xf numFmtId="2" fontId="6" fillId="0" borderId="1" xfId="0" applyNumberFormat="1" applyFont="1" applyBorder="1"/>
    <xf numFmtId="164" fontId="6" fillId="0" borderId="1" xfId="0" applyNumberFormat="1" applyFont="1" applyBorder="1" applyAlignment="1">
      <alignment horizontal="right"/>
    </xf>
    <xf numFmtId="0" fontId="6" fillId="0" borderId="25" xfId="0" applyFont="1" applyBorder="1" applyAlignment="1">
      <alignment horizontal="left" vertical="top" wrapText="1"/>
    </xf>
    <xf numFmtId="0" fontId="6" fillId="0" borderId="14" xfId="0" applyFont="1" applyBorder="1" applyAlignment="1">
      <alignment horizontal="left" vertical="top" wrapText="1"/>
    </xf>
    <xf numFmtId="0" fontId="6" fillId="0" borderId="26"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 fillId="0" borderId="8" xfId="0" applyFont="1" applyBorder="1" applyAlignment="1">
      <alignment wrapText="1"/>
    </xf>
    <xf numFmtId="0" fontId="1" fillId="0" borderId="40" xfId="0" applyFont="1" applyBorder="1" applyAlignment="1">
      <alignment wrapText="1"/>
    </xf>
    <xf numFmtId="0" fontId="1" fillId="0" borderId="33" xfId="0" applyFont="1" applyBorder="1" applyAlignment="1">
      <alignment wrapText="1"/>
    </xf>
    <xf numFmtId="0" fontId="1" fillId="0" borderId="9" xfId="0" applyFont="1" applyBorder="1" applyAlignment="1">
      <alignment wrapText="1"/>
    </xf>
    <xf numFmtId="0" fontId="1" fillId="0" borderId="41" xfId="0" applyFont="1" applyBorder="1" applyAlignment="1">
      <alignment wrapText="1"/>
    </xf>
    <xf numFmtId="0" fontId="1" fillId="0" borderId="27" xfId="0" applyFont="1" applyBorder="1" applyAlignment="1">
      <alignment wrapText="1"/>
    </xf>
    <xf numFmtId="0" fontId="6" fillId="0" borderId="0" xfId="0" applyFont="1"/>
    <xf numFmtId="164" fontId="6" fillId="0" borderId="36" xfId="0" applyNumberFormat="1" applyFont="1" applyBorder="1"/>
    <xf numFmtId="1" fontId="5" fillId="5" borderId="19" xfId="0" applyNumberFormat="1" applyFont="1" applyFill="1" applyBorder="1" applyAlignment="1">
      <alignment wrapText="1"/>
    </xf>
    <xf numFmtId="164" fontId="6" fillId="6" borderId="5" xfId="0" applyNumberFormat="1" applyFont="1" applyFill="1" applyBorder="1"/>
    <xf numFmtId="164" fontId="6" fillId="0" borderId="37" xfId="0" applyNumberFormat="1" applyFont="1" applyBorder="1"/>
    <xf numFmtId="164" fontId="5" fillId="0" borderId="0" xfId="0" applyNumberFormat="1" applyFont="1" applyFill="1" applyBorder="1" applyAlignment="1">
      <alignment vertical="center" wrapText="1"/>
    </xf>
    <xf numFmtId="164" fontId="5" fillId="6" borderId="20" xfId="0" applyNumberFormat="1" applyFont="1" applyFill="1" applyBorder="1" applyAlignment="1">
      <alignment horizontal="center" vertical="center" wrapText="1"/>
    </xf>
    <xf numFmtId="164" fontId="5" fillId="6" borderId="22" xfId="0" applyNumberFormat="1" applyFont="1" applyFill="1" applyBorder="1" applyAlignment="1">
      <alignment horizontal="center" vertical="center" wrapText="1"/>
    </xf>
    <xf numFmtId="164" fontId="5" fillId="0" borderId="30" xfId="0" applyNumberFormat="1" applyFont="1" applyFill="1" applyBorder="1" applyAlignment="1">
      <alignment horizontal="center" vertical="center"/>
    </xf>
    <xf numFmtId="164" fontId="6" fillId="0" borderId="16" xfId="0" applyNumberFormat="1" applyFont="1" applyFill="1" applyBorder="1" applyAlignment="1">
      <alignment horizontal="center" vertical="center"/>
    </xf>
    <xf numFmtId="2" fontId="6" fillId="0" borderId="30" xfId="0" applyNumberFormat="1" applyFont="1" applyBorder="1"/>
    <xf numFmtId="1" fontId="5" fillId="0" borderId="44" xfId="0" applyNumberFormat="1" applyFont="1" applyBorder="1"/>
    <xf numFmtId="2" fontId="6" fillId="6" borderId="16" xfId="0" applyNumberFormat="1" applyFont="1" applyFill="1" applyBorder="1"/>
    <xf numFmtId="1" fontId="5" fillId="5" borderId="45" xfId="0" applyNumberFormat="1" applyFont="1" applyFill="1" applyBorder="1"/>
    <xf numFmtId="1" fontId="5" fillId="0" borderId="45" xfId="0" applyNumberFormat="1" applyFont="1" applyBorder="1"/>
    <xf numFmtId="2" fontId="6" fillId="0" borderId="43" xfId="0" applyNumberFormat="1" applyFont="1" applyBorder="1"/>
    <xf numFmtId="1" fontId="5" fillId="0" borderId="46" xfId="0" applyNumberFormat="1" applyFont="1" applyBorder="1"/>
    <xf numFmtId="2" fontId="6" fillId="6" borderId="15" xfId="0" applyNumberFormat="1" applyFont="1" applyFill="1" applyBorder="1"/>
    <xf numFmtId="164" fontId="6" fillId="0" borderId="15" xfId="0" applyNumberFormat="1" applyFont="1" applyFill="1" applyBorder="1"/>
    <xf numFmtId="2" fontId="6" fillId="0" borderId="15" xfId="0" applyNumberFormat="1" applyFont="1" applyFill="1" applyBorder="1"/>
    <xf numFmtId="2" fontId="6" fillId="0" borderId="5" xfId="0" applyNumberFormat="1" applyFont="1" applyFill="1" applyBorder="1"/>
    <xf numFmtId="164" fontId="6" fillId="0" borderId="34" xfId="0" applyNumberFormat="1" applyFont="1" applyFill="1" applyBorder="1"/>
    <xf numFmtId="2" fontId="6" fillId="0" borderId="43" xfId="0" applyNumberFormat="1" applyFont="1" applyFill="1" applyBorder="1"/>
  </cellXfs>
  <cellStyles count="1">
    <cellStyle name="Normal" xfId="0" builtinId="0"/>
  </cellStyles>
  <dxfs count="0"/>
  <tableStyles count="0" defaultTableStyle="TableStyleMedium2" defaultPivotStyle="PivotStyleLight16"/>
  <colors>
    <mruColors>
      <color rgb="FFC6EBFB"/>
      <color rgb="FFFFE4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UC">
      <a:dk1>
        <a:srgbClr val="000000"/>
      </a:dk1>
      <a:lt1>
        <a:sysClr val="window" lastClr="FFFFFF"/>
      </a:lt1>
      <a:dk2>
        <a:srgbClr val="000000"/>
      </a:dk2>
      <a:lt2>
        <a:srgbClr val="FFFFFF"/>
      </a:lt2>
      <a:accent1>
        <a:srgbClr val="72CDF4"/>
      </a:accent1>
      <a:accent2>
        <a:srgbClr val="FFB511"/>
      </a:accent2>
      <a:accent3>
        <a:srgbClr val="005581"/>
      </a:accent3>
      <a:accent4>
        <a:srgbClr val="00A3AD"/>
      </a:accent4>
      <a:accent5>
        <a:srgbClr val="FFD200"/>
      </a:accent5>
      <a:accent6>
        <a:srgbClr val="FF6E1B"/>
      </a:accent6>
      <a:hlink>
        <a:srgbClr val="E44C9A"/>
      </a:hlink>
      <a:folHlink>
        <a:srgbClr val="00A3AD"/>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djacency">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1"/>
  <sheetViews>
    <sheetView tabSelected="1" zoomScaleNormal="100" workbookViewId="0">
      <selection activeCell="A41" sqref="A1:G61"/>
    </sheetView>
  </sheetViews>
  <sheetFormatPr defaultColWidth="3.42578125" defaultRowHeight="15"/>
  <cols>
    <col min="1" max="1" width="16.140625" customWidth="1"/>
    <col min="2" max="2" width="19.42578125" style="5" customWidth="1"/>
    <col min="3" max="6" width="19.42578125" customWidth="1"/>
    <col min="7" max="7" width="19.42578125" style="9" customWidth="1"/>
  </cols>
  <sheetData>
    <row r="1" spans="1:7" ht="15" customHeight="1" thickBot="1">
      <c r="A1" s="56"/>
      <c r="B1" s="57"/>
      <c r="C1" s="58" t="s">
        <v>39</v>
      </c>
      <c r="D1" s="59"/>
      <c r="E1" s="59"/>
      <c r="F1" s="59"/>
      <c r="G1" s="60"/>
    </row>
    <row r="2" spans="1:7" ht="18.75" customHeight="1">
      <c r="A2" s="25"/>
      <c r="B2" s="61" t="s">
        <v>48</v>
      </c>
      <c r="C2" s="62" t="s">
        <v>35</v>
      </c>
      <c r="D2" s="63" t="s">
        <v>37</v>
      </c>
      <c r="E2" s="64" t="s">
        <v>36</v>
      </c>
      <c r="F2" s="65" t="s">
        <v>49</v>
      </c>
      <c r="G2" s="66" t="s">
        <v>38</v>
      </c>
    </row>
    <row r="3" spans="1:7" ht="18.75" customHeight="1">
      <c r="A3" s="25"/>
      <c r="B3" s="67"/>
      <c r="C3" s="68" t="s">
        <v>40</v>
      </c>
      <c r="D3" s="69" t="s">
        <v>43</v>
      </c>
      <c r="E3" s="70" t="s">
        <v>41</v>
      </c>
      <c r="F3" s="71" t="s">
        <v>42</v>
      </c>
      <c r="G3" s="72" t="s">
        <v>44</v>
      </c>
    </row>
    <row r="4" spans="1:7" ht="64.5" customHeight="1" thickBot="1">
      <c r="A4" s="26"/>
      <c r="B4" s="73"/>
      <c r="C4" s="19" t="s">
        <v>34</v>
      </c>
      <c r="D4" s="21" t="s">
        <v>5</v>
      </c>
      <c r="E4" s="11" t="s">
        <v>22</v>
      </c>
      <c r="F4" s="74" t="s">
        <v>4</v>
      </c>
      <c r="G4" s="10" t="s">
        <v>5</v>
      </c>
    </row>
    <row r="5" spans="1:7" ht="17.25" thickBot="1">
      <c r="A5" s="22" t="s">
        <v>16</v>
      </c>
      <c r="B5" s="23"/>
      <c r="C5" s="23"/>
      <c r="D5" s="23"/>
      <c r="E5" s="23"/>
      <c r="F5" s="23"/>
      <c r="G5" s="24"/>
    </row>
    <row r="6" spans="1:7" ht="16.5">
      <c r="A6" s="4" t="s">
        <v>24</v>
      </c>
      <c r="B6" s="6">
        <f t="shared" ref="B6:B16" si="0">(C6*3.412)+(D6*100)</f>
        <v>59.083376033749943</v>
      </c>
      <c r="C6" s="75">
        <f>'Source Data'!D2</f>
        <v>11.212063696720596</v>
      </c>
      <c r="D6" s="76">
        <f>'Source Data'!F2</f>
        <v>0.20827814700539274</v>
      </c>
      <c r="E6" s="77">
        <f>('Source Data'!B2)*0.7</f>
        <v>2.1440260298212555</v>
      </c>
      <c r="F6" s="78">
        <f>(('Source Data'!B2)*0.3)/0.6</f>
        <v>1.5314471641580396</v>
      </c>
      <c r="G6" s="79">
        <f>'Source Data'!E2</f>
        <v>0.12401160837738405</v>
      </c>
    </row>
    <row r="7" spans="1:7" ht="16.5">
      <c r="A7" s="42" t="s">
        <v>25</v>
      </c>
      <c r="B7" s="80">
        <f t="shared" si="0"/>
        <v>65.895155590673596</v>
      </c>
      <c r="C7" s="81">
        <f>'Source Data'!D3</f>
        <v>13.312451565470328</v>
      </c>
      <c r="D7" s="82">
        <f>'Source Data'!F3</f>
        <v>0.2047307084928883</v>
      </c>
      <c r="E7" s="12">
        <f>'Source Data'!B3</f>
        <v>3.3272481195641568</v>
      </c>
      <c r="F7" s="83">
        <f>'Source Data'!C3</f>
        <v>2.5016903154617722</v>
      </c>
      <c r="G7" s="84">
        <f>'Source Data'!E3</f>
        <v>0.12401160837738405</v>
      </c>
    </row>
    <row r="8" spans="1:7" ht="16.5">
      <c r="A8" s="47" t="s">
        <v>26</v>
      </c>
      <c r="B8" s="7">
        <f t="shared" si="0"/>
        <v>60.543026619925371</v>
      </c>
      <c r="C8" s="85">
        <f>'Source Data'!D4</f>
        <v>12.979695868806647</v>
      </c>
      <c r="D8" s="86">
        <f>'Source Data'!F4</f>
        <v>0.16256304315557088</v>
      </c>
      <c r="E8" s="13">
        <f>'Source Data'!B4</f>
        <v>2.5616338262011027</v>
      </c>
      <c r="F8" s="86">
        <f>'Source Data'!C4</f>
        <v>1.9260404708278969</v>
      </c>
      <c r="G8" s="87">
        <f>'Source Data'!E4</f>
        <v>0.12401160837738405</v>
      </c>
    </row>
    <row r="9" spans="1:7" ht="16.5">
      <c r="A9" s="42" t="s">
        <v>23</v>
      </c>
      <c r="B9" s="80">
        <f t="shared" si="0"/>
        <v>59.123846641746212</v>
      </c>
      <c r="C9" s="81">
        <f>'Source Data'!D5</f>
        <v>12.333259642803956</v>
      </c>
      <c r="D9" s="82">
        <f>'Source Data'!F5</f>
        <v>0.17042764740499117</v>
      </c>
      <c r="E9" s="88">
        <f>'Source Data'!B5</f>
        <v>2.2832286286145371</v>
      </c>
      <c r="F9" s="89">
        <f>'Source Data'!C5</f>
        <v>1.7167132545973967</v>
      </c>
      <c r="G9" s="84">
        <f>'Source Data'!E5</f>
        <v>0.12401160837738405</v>
      </c>
    </row>
    <row r="10" spans="1:7" ht="16.5">
      <c r="A10" s="47" t="s">
        <v>27</v>
      </c>
      <c r="B10" s="7">
        <f t="shared" si="0"/>
        <v>68.581365256587944</v>
      </c>
      <c r="C10" s="85">
        <f>'Source Data'!D6</f>
        <v>14.348868990110709</v>
      </c>
      <c r="D10" s="86">
        <f>'Source Data'!F6</f>
        <v>0.19623024262330208</v>
      </c>
      <c r="E10" s="13">
        <f>'Source Data'!B6</f>
        <v>3.4664507183574389</v>
      </c>
      <c r="F10" s="90">
        <f>'Source Data'!C6</f>
        <v>2.6063539235770219</v>
      </c>
      <c r="G10" s="87">
        <f>'Source Data'!E6</f>
        <v>0.12401160837738405</v>
      </c>
    </row>
    <row r="11" spans="1:7" ht="16.5">
      <c r="A11" s="42" t="s">
        <v>28</v>
      </c>
      <c r="B11" s="80">
        <f t="shared" si="0"/>
        <v>65.292050006377522</v>
      </c>
      <c r="C11" s="81">
        <f>'Source Data'!D7</f>
        <v>13.876228733066117</v>
      </c>
      <c r="D11" s="82">
        <f>'Source Data'!F7</f>
        <v>0.17946357569155924</v>
      </c>
      <c r="E11" s="12">
        <f>'Source Data'!B7</f>
        <v>3.3272481195641568</v>
      </c>
      <c r="F11" s="83">
        <f>'Source Data'!C7</f>
        <v>2.5016903154617722</v>
      </c>
      <c r="G11" s="84">
        <f>'Source Data'!E7</f>
        <v>0.12401160837738405</v>
      </c>
    </row>
    <row r="12" spans="1:7" ht="16.5">
      <c r="A12" s="47" t="s">
        <v>29</v>
      </c>
      <c r="B12" s="7">
        <f t="shared" si="0"/>
        <v>57.725346142556482</v>
      </c>
      <c r="C12" s="85">
        <f>'Source Data'!D8</f>
        <v>12.229405954036311</v>
      </c>
      <c r="D12" s="86">
        <f>'Source Data'!F8</f>
        <v>0.15998613027384592</v>
      </c>
      <c r="E12" s="13">
        <f>'Source Data'!B8</f>
        <v>2.2136273292178963</v>
      </c>
      <c r="F12" s="86">
        <f>'Source Data'!C8</f>
        <v>1.6643814505397718</v>
      </c>
      <c r="G12" s="87">
        <f>'Source Data'!E8</f>
        <v>0.12401160837738405</v>
      </c>
    </row>
    <row r="13" spans="1:7" ht="16.5">
      <c r="A13" s="42" t="s">
        <v>30</v>
      </c>
      <c r="B13" s="80">
        <f t="shared" si="0"/>
        <v>59.178553677230639</v>
      </c>
      <c r="C13" s="81">
        <f>'Source Data'!D9</f>
        <v>11.112448934025101</v>
      </c>
      <c r="D13" s="82">
        <f>'Source Data'!F9</f>
        <v>0.21262877914337</v>
      </c>
      <c r="E13" s="12">
        <f>'Source Data'!B9</f>
        <v>2.0048234310279729</v>
      </c>
      <c r="F13" s="89">
        <f>'Source Data'!C9</f>
        <v>1.5073860383668969</v>
      </c>
      <c r="G13" s="84">
        <f>'Source Data'!E9</f>
        <v>0.12401160837738405</v>
      </c>
    </row>
    <row r="14" spans="1:7" ht="16.5">
      <c r="A14" s="51" t="s">
        <v>31</v>
      </c>
      <c r="B14" s="7">
        <f t="shared" si="0"/>
        <v>60.26329485909352</v>
      </c>
      <c r="C14" s="85">
        <f>'Source Data'!D10</f>
        <v>11.430368389436261</v>
      </c>
      <c r="D14" s="86">
        <f>'Source Data'!F10</f>
        <v>0.21262877914337</v>
      </c>
      <c r="E14" s="13">
        <f>'Source Data'!B10*0.7</f>
        <v>2.1440260298212555</v>
      </c>
      <c r="F14" s="91">
        <f>('Source Data'!B10*0.3)/0.6</f>
        <v>1.5314471641580396</v>
      </c>
      <c r="G14" s="92">
        <f>'Source Data'!E10</f>
        <v>0.12401160837738405</v>
      </c>
    </row>
    <row r="15" spans="1:7" ht="16.5">
      <c r="A15" s="42" t="s">
        <v>32</v>
      </c>
      <c r="B15" s="80">
        <f t="shared" si="0"/>
        <v>58.488453904648182</v>
      </c>
      <c r="C15" s="81">
        <f>'Source Data'!D11</f>
        <v>11.491832817482418</v>
      </c>
      <c r="D15" s="82">
        <f>'Source Data'!F11</f>
        <v>0.19278320331398169</v>
      </c>
      <c r="E15" s="12">
        <f>'Source Data'!B11</f>
        <v>2.2136273292178963</v>
      </c>
      <c r="F15" s="89">
        <f>'Source Data'!C11</f>
        <v>1.6643814505397718</v>
      </c>
      <c r="G15" s="84">
        <f>'Source Data'!E11</f>
        <v>0.12401160837738405</v>
      </c>
    </row>
    <row r="16" spans="1:7" ht="17.25" thickBot="1">
      <c r="A16" s="52" t="s">
        <v>33</v>
      </c>
      <c r="B16" s="8">
        <f t="shared" si="0"/>
        <v>60.49270658360858</v>
      </c>
      <c r="C16" s="93">
        <f>'Source Data'!D12</f>
        <v>11.108210007952952</v>
      </c>
      <c r="D16" s="94">
        <f>'Source Data'!F12</f>
        <v>0.22591494036473109</v>
      </c>
      <c r="E16" s="95">
        <f>'Source Data'!B12*0.7</f>
        <v>2.2136273292178963</v>
      </c>
      <c r="F16" s="96">
        <f>('Source Data'!B12*0.3)/0.6</f>
        <v>1.5811623780127833</v>
      </c>
      <c r="G16" s="97">
        <f>'Source Data'!E12</f>
        <v>0.12401160837738405</v>
      </c>
    </row>
    <row r="17" spans="1:7" ht="17.25" thickBot="1">
      <c r="A17" s="22" t="s">
        <v>17</v>
      </c>
      <c r="B17" s="23"/>
      <c r="C17" s="23"/>
      <c r="D17" s="23"/>
      <c r="E17" s="23"/>
      <c r="F17" s="23"/>
      <c r="G17" s="24"/>
    </row>
    <row r="18" spans="1:7" ht="16.5">
      <c r="A18" s="4" t="s">
        <v>24</v>
      </c>
      <c r="B18" s="6">
        <f t="shared" ref="B18:B28" si="1">(C18*3.412)+(D18*100)</f>
        <v>56.53291393401787</v>
      </c>
      <c r="C18" s="98">
        <f>'Source Data'!D14</f>
        <v>7.8484445877044182</v>
      </c>
      <c r="D18" s="76">
        <f>'Source Data'!F14</f>
        <v>0.29754021000770392</v>
      </c>
      <c r="E18" s="99">
        <f>('Source Data'!B14)*0.7</f>
        <v>1.5008182208748788</v>
      </c>
      <c r="F18" s="78">
        <f>(('Source Data'!B14)*0.3)/0.6</f>
        <v>1.0720130149106277</v>
      </c>
      <c r="G18" s="97">
        <f>'Source Data'!E14</f>
        <v>0.17715944053912008</v>
      </c>
    </row>
    <row r="19" spans="1:7" ht="16.5">
      <c r="A19" s="42" t="s">
        <v>25</v>
      </c>
      <c r="B19" s="80">
        <f t="shared" si="1"/>
        <v>61.042703389381941</v>
      </c>
      <c r="C19" s="100">
        <f>'Source Data'!D15</f>
        <v>9.3187160958292274</v>
      </c>
      <c r="D19" s="82">
        <f>'Source Data'!F15</f>
        <v>0.29247244070412615</v>
      </c>
      <c r="E19" s="12">
        <f>'Source Data'!B15</f>
        <v>2.3290736836949097</v>
      </c>
      <c r="F19" s="89">
        <f>'Source Data'!C15</f>
        <v>1.7511832208232405</v>
      </c>
      <c r="G19" s="84">
        <f>'Source Data'!E15</f>
        <v>0.17715944053912008</v>
      </c>
    </row>
    <row r="20" spans="1:7" ht="16.5">
      <c r="A20" s="47" t="s">
        <v>26</v>
      </c>
      <c r="B20" s="7">
        <f t="shared" si="1"/>
        <v>54.22399749242507</v>
      </c>
      <c r="C20" s="101">
        <f>'Source Data'!D16</f>
        <v>9.085787108164654</v>
      </c>
      <c r="D20" s="86">
        <f>'Source Data'!F16</f>
        <v>0.23223291879367269</v>
      </c>
      <c r="E20" s="102">
        <f>'Source Data'!B16</f>
        <v>1.7931436783407717</v>
      </c>
      <c r="F20" s="86">
        <f>'Source Data'!C16</f>
        <v>1.3482283295795277</v>
      </c>
      <c r="G20" s="87">
        <f>'Source Data'!E16</f>
        <v>0.17715944053912008</v>
      </c>
    </row>
    <row r="21" spans="1:7" ht="16.5">
      <c r="A21" s="42" t="s">
        <v>23</v>
      </c>
      <c r="B21" s="80">
        <f t="shared" si="1"/>
        <v>53.803564103014565</v>
      </c>
      <c r="C21" s="100">
        <f>'Source Data'!D17</f>
        <v>8.6332817499627694</v>
      </c>
      <c r="D21" s="82">
        <f>'Source Data'!F17</f>
        <v>0.24346806772141596</v>
      </c>
      <c r="E21" s="103">
        <f>'Source Data'!B17</f>
        <v>1.5982600400301759</v>
      </c>
      <c r="F21" s="89">
        <f>'Source Data'!C17</f>
        <v>1.2016992782181777</v>
      </c>
      <c r="G21" s="84">
        <f>'Source Data'!E17</f>
        <v>0.17715944053912008</v>
      </c>
    </row>
    <row r="22" spans="1:7" ht="16.5">
      <c r="A22" s="47" t="s">
        <v>27</v>
      </c>
      <c r="B22" s="7">
        <f t="shared" si="1"/>
        <v>62.303730499309296</v>
      </c>
      <c r="C22" s="85">
        <f>'Source Data'!D18</f>
        <v>10.044208293077498</v>
      </c>
      <c r="D22" s="86">
        <f>'Source Data'!F18</f>
        <v>0.28032891803328869</v>
      </c>
      <c r="E22" s="13">
        <f>'Source Data'!B18</f>
        <v>2.426515502850207</v>
      </c>
      <c r="F22" s="86">
        <f>'Source Data'!C18</f>
        <v>1.8244477465039153</v>
      </c>
      <c r="G22" s="87">
        <f>'Source Data'!E18</f>
        <v>0.17715944053912008</v>
      </c>
    </row>
    <row r="23" spans="1:7" ht="16.5">
      <c r="A23" s="42" t="s">
        <v>28</v>
      </c>
      <c r="B23" s="80">
        <f t="shared" si="1"/>
        <v>58.779638376277859</v>
      </c>
      <c r="C23" s="81">
        <f>'Source Data'!D19</f>
        <v>9.7133601131462814</v>
      </c>
      <c r="D23" s="82">
        <f>'Source Data'!F19</f>
        <v>0.25637653670222749</v>
      </c>
      <c r="E23" s="12">
        <f>'Source Data'!B19</f>
        <v>2.3290736836949097</v>
      </c>
      <c r="F23" s="89">
        <f>'Source Data'!C19</f>
        <v>1.7511832208232405</v>
      </c>
      <c r="G23" s="84">
        <f>'Source Data'!E19</f>
        <v>0.17715944053912008</v>
      </c>
    </row>
    <row r="24" spans="1:7" ht="16.5">
      <c r="A24" s="47" t="s">
        <v>29</v>
      </c>
      <c r="B24" s="7">
        <f t="shared" si="1"/>
        <v>52.063874648312591</v>
      </c>
      <c r="C24" s="101">
        <f>'Source Data'!D20</f>
        <v>8.5605841678254162</v>
      </c>
      <c r="D24" s="86">
        <f>'Source Data'!F20</f>
        <v>0.22855161467692275</v>
      </c>
      <c r="E24" s="102">
        <f>'Source Data'!B20</f>
        <v>1.5495391304525272</v>
      </c>
      <c r="F24" s="86">
        <f>'Source Data'!C20</f>
        <v>1.1650670153778402</v>
      </c>
      <c r="G24" s="87">
        <f>'Source Data'!E20</f>
        <v>0.17715944053912008</v>
      </c>
    </row>
    <row r="25" spans="1:7" ht="16.5">
      <c r="A25" s="42" t="s">
        <v>30</v>
      </c>
      <c r="B25" s="80">
        <f t="shared" si="1"/>
        <v>56.916512911649832</v>
      </c>
      <c r="C25" s="100">
        <f>'Source Data'!D21</f>
        <v>7.7787142538175713</v>
      </c>
      <c r="D25" s="82">
        <f>'Source Data'!F21</f>
        <v>0.30375539877624286</v>
      </c>
      <c r="E25" s="103">
        <f>'Source Data'!B21</f>
        <v>1.4033764017195809</v>
      </c>
      <c r="F25" s="89">
        <f>'Source Data'!C21</f>
        <v>1.0551702268568277</v>
      </c>
      <c r="G25" s="84">
        <f>'Source Data'!E21</f>
        <v>0.17715944053912008</v>
      </c>
    </row>
    <row r="26" spans="1:7" ht="16.5">
      <c r="A26" s="51" t="s">
        <v>31</v>
      </c>
      <c r="B26" s="7">
        <f t="shared" si="1"/>
        <v>57.675831738953846</v>
      </c>
      <c r="C26" s="101">
        <f>'Source Data'!D22</f>
        <v>8.0012578726053807</v>
      </c>
      <c r="D26" s="86">
        <f>'Source Data'!F22</f>
        <v>0.30375539877624286</v>
      </c>
      <c r="E26" s="102">
        <f>'Source Data'!B22*0.7</f>
        <v>1.5008182208748788</v>
      </c>
      <c r="F26" s="91">
        <f>('Source Data'!B22*0.3)/0.6</f>
        <v>1.0720130149106277</v>
      </c>
      <c r="G26" s="92">
        <f>'Source Data'!E22</f>
        <v>0.17715944053912008</v>
      </c>
    </row>
    <row r="27" spans="1:7" ht="16.5">
      <c r="A27" s="42" t="s">
        <v>32</v>
      </c>
      <c r="B27" s="80">
        <f t="shared" si="1"/>
        <v>54.987551117558105</v>
      </c>
      <c r="C27" s="100">
        <f>'Source Data'!D23</f>
        <v>8.0442829722376921</v>
      </c>
      <c r="D27" s="82">
        <f>'Source Data'!F23</f>
        <v>0.27540457616283098</v>
      </c>
      <c r="E27" s="103">
        <f>'Source Data'!B23</f>
        <v>1.5495391304525272</v>
      </c>
      <c r="F27" s="89">
        <f>'Source Data'!C23</f>
        <v>1.1650670153778402</v>
      </c>
      <c r="G27" s="84">
        <f>'Source Data'!E23</f>
        <v>0.17715944053912008</v>
      </c>
    </row>
    <row r="28" spans="1:7" ht="17.25" thickBot="1">
      <c r="A28" s="52" t="s">
        <v>33</v>
      </c>
      <c r="B28" s="8">
        <f t="shared" si="1"/>
        <v>58.804411692242127</v>
      </c>
      <c r="C28" s="104">
        <f>'Source Data'!D24</f>
        <v>7.775747005567065</v>
      </c>
      <c r="D28" s="94">
        <f>'Source Data'!F24</f>
        <v>0.322735629092473</v>
      </c>
      <c r="E28" s="105">
        <f>'Source Data'!B24*0.7</f>
        <v>1.5495391304525272</v>
      </c>
      <c r="F28" s="96">
        <f>('Source Data'!B24*0.3)/0.6</f>
        <v>1.1068136646089481</v>
      </c>
      <c r="G28" s="97">
        <f>'Source Data'!E24</f>
        <v>0.17715944053912008</v>
      </c>
    </row>
    <row r="29" spans="1:7" ht="18.75" thickBot="1">
      <c r="A29" s="22" t="s">
        <v>46</v>
      </c>
      <c r="B29" s="23"/>
      <c r="C29" s="23"/>
      <c r="D29" s="23"/>
      <c r="E29" s="23"/>
      <c r="F29" s="23"/>
      <c r="G29" s="24"/>
    </row>
    <row r="30" spans="1:7" ht="16.5">
      <c r="A30" s="4" t="s">
        <v>24</v>
      </c>
      <c r="B30" s="6">
        <f t="shared" ref="B30:B40" si="2">(C30*3.412)+(D30*100)</f>
        <v>306.24190061732003</v>
      </c>
      <c r="C30" s="75">
        <f>'Source Data'!D26</f>
        <v>36.037778610000004</v>
      </c>
      <c r="D30" s="76">
        <f>'Source Data'!F26</f>
        <v>1.8328100000000001</v>
      </c>
      <c r="E30" s="77">
        <f>('Source Data'!B26)*0.7</f>
        <v>5.2852442500000008</v>
      </c>
      <c r="F30" s="106">
        <f>(('Source Data'!B26)*0.3)/0.6</f>
        <v>3.775174464285715</v>
      </c>
      <c r="G30" s="97">
        <f>'Source Data'!E26</f>
        <v>0.42808888888888885</v>
      </c>
    </row>
    <row r="31" spans="1:7" ht="16.5">
      <c r="A31" s="42" t="s">
        <v>25</v>
      </c>
      <c r="B31" s="80">
        <f t="shared" si="2"/>
        <v>311.81384428216001</v>
      </c>
      <c r="C31" s="81">
        <f>'Source Data'!D27</f>
        <v>37.795089180000005</v>
      </c>
      <c r="D31" s="82">
        <f>'Source Data'!F27</f>
        <v>1.82857</v>
      </c>
      <c r="E31" s="12">
        <f>'Source Data'!B27</f>
        <v>6.275198875000001</v>
      </c>
      <c r="F31" s="83">
        <f>'Source Data'!C27</f>
        <v>4.718194642857144</v>
      </c>
      <c r="G31" s="84">
        <f>'Source Data'!E27</f>
        <v>0.42808888888888885</v>
      </c>
    </row>
    <row r="32" spans="1:7" ht="16.5">
      <c r="A32" s="47" t="s">
        <v>26</v>
      </c>
      <c r="B32" s="7">
        <f t="shared" si="2"/>
        <v>305.82393191547999</v>
      </c>
      <c r="C32" s="85">
        <f>'Source Data'!D28</f>
        <v>37.516685790000004</v>
      </c>
      <c r="D32" s="86">
        <f>'Source Data'!F28</f>
        <v>1.77817</v>
      </c>
      <c r="E32" s="13">
        <f>'Source Data'!B28</f>
        <v>5.6346399999999992</v>
      </c>
      <c r="F32" s="90">
        <f>'Source Data'!C28</f>
        <v>4.2365714285714287</v>
      </c>
      <c r="G32" s="87">
        <f>'Source Data'!E28</f>
        <v>0.42808888888888885</v>
      </c>
    </row>
    <row r="33" spans="1:7" ht="16.5">
      <c r="A33" s="42" t="s">
        <v>23</v>
      </c>
      <c r="B33" s="80">
        <f t="shared" si="2"/>
        <v>304.91856075727998</v>
      </c>
      <c r="C33" s="81">
        <f>'Source Data'!D29</f>
        <v>36.975838439999997</v>
      </c>
      <c r="D33" s="82">
        <f>'Source Data'!F29</f>
        <v>1.7875699999999999</v>
      </c>
      <c r="E33" s="12">
        <f>'Source Data'!B29</f>
        <v>5.4017094999999999</v>
      </c>
      <c r="F33" s="83">
        <f>'Source Data'!C29</f>
        <v>4.0614357142857145</v>
      </c>
      <c r="G33" s="84">
        <f>'Source Data'!E29</f>
        <v>0.42808888888888885</v>
      </c>
    </row>
    <row r="34" spans="1:7" ht="16.5">
      <c r="A34" s="47" t="s">
        <v>27</v>
      </c>
      <c r="B34" s="7">
        <f t="shared" si="2"/>
        <v>313.75648853252</v>
      </c>
      <c r="C34" s="85">
        <f>'Source Data'!D30</f>
        <v>38.662218210000006</v>
      </c>
      <c r="D34" s="86">
        <f>'Source Data'!F30</f>
        <v>1.8184099999999999</v>
      </c>
      <c r="E34" s="13">
        <f>'Source Data'!B30</f>
        <v>6.3916641250000001</v>
      </c>
      <c r="F34" s="90">
        <f>'Source Data'!C30</f>
        <v>4.8057625000000002</v>
      </c>
      <c r="G34" s="87">
        <f>'Source Data'!E30</f>
        <v>0.42808888888888885</v>
      </c>
    </row>
    <row r="35" spans="1:7" ht="16.5">
      <c r="A35" s="42" t="s">
        <v>28</v>
      </c>
      <c r="B35" s="80">
        <f t="shared" si="2"/>
        <v>310.403249948</v>
      </c>
      <c r="C35" s="81">
        <f>'Source Data'!D31</f>
        <v>38.266779</v>
      </c>
      <c r="D35" s="82">
        <f>'Source Data'!F31</f>
        <v>1.79837</v>
      </c>
      <c r="E35" s="12">
        <f>'Source Data'!B31</f>
        <v>6.275198875000001</v>
      </c>
      <c r="F35" s="83">
        <f>'Source Data'!C31</f>
        <v>4.718194642857144</v>
      </c>
      <c r="G35" s="84">
        <f>'Source Data'!E31</f>
        <v>0.42808888888888885</v>
      </c>
    </row>
    <row r="36" spans="1:7" ht="16.5">
      <c r="A36" s="47" t="s">
        <v>29</v>
      </c>
      <c r="B36" s="7">
        <f t="shared" si="2"/>
        <v>303.37409129252001</v>
      </c>
      <c r="C36" s="85">
        <f>'Source Data'!D32</f>
        <v>36.888948210000002</v>
      </c>
      <c r="D36" s="86">
        <f>'Source Data'!F32</f>
        <v>1.7750900000000001</v>
      </c>
      <c r="E36" s="13">
        <f>'Source Data'!B32</f>
        <v>5.3434768750000003</v>
      </c>
      <c r="F36" s="90">
        <f>'Source Data'!C32</f>
        <v>4.0176517857142864</v>
      </c>
      <c r="G36" s="87">
        <f>'Source Data'!E32</f>
        <v>0.42808888888888885</v>
      </c>
    </row>
    <row r="37" spans="1:7" ht="16.5">
      <c r="A37" s="42" t="s">
        <v>30</v>
      </c>
      <c r="B37" s="80">
        <f t="shared" si="2"/>
        <v>306.47753194704001</v>
      </c>
      <c r="C37" s="81">
        <f>'Source Data'!D33</f>
        <v>35.954434920000004</v>
      </c>
      <c r="D37" s="82">
        <f>'Source Data'!F33</f>
        <v>1.8380099999999999</v>
      </c>
      <c r="E37" s="12">
        <f>'Source Data'!B33</f>
        <v>5.1687790000000007</v>
      </c>
      <c r="F37" s="83">
        <f>'Source Data'!C33</f>
        <v>3.8863000000000003</v>
      </c>
      <c r="G37" s="84">
        <f>'Source Data'!E33</f>
        <v>0.42808888888888885</v>
      </c>
    </row>
    <row r="38" spans="1:7" ht="16.5">
      <c r="A38" s="51" t="s">
        <v>31</v>
      </c>
      <c r="B38" s="7">
        <f t="shared" si="2"/>
        <v>307.38509153304</v>
      </c>
      <c r="C38" s="85">
        <f>'Source Data'!D34</f>
        <v>36.220425419999998</v>
      </c>
      <c r="D38" s="86">
        <f>'Source Data'!F34</f>
        <v>1.8380099999999999</v>
      </c>
      <c r="E38" s="13">
        <f>'Source Data'!B34*0.7</f>
        <v>5.2852442500000008</v>
      </c>
      <c r="F38" s="107">
        <f>('Source Data'!B34*0.3)/0.6</f>
        <v>3.775174464285715</v>
      </c>
      <c r="G38" s="92">
        <f>'Source Data'!E34</f>
        <v>0.42808888888888885</v>
      </c>
    </row>
    <row r="39" spans="1:7" ht="16.5">
      <c r="A39" s="42" t="s">
        <v>32</v>
      </c>
      <c r="B39" s="80">
        <f t="shared" si="2"/>
        <v>305.18855305300002</v>
      </c>
      <c r="C39" s="81">
        <f>'Source Data'!D35</f>
        <v>36.271850250000007</v>
      </c>
      <c r="D39" s="82">
        <f>'Source Data'!F35</f>
        <v>1.81429</v>
      </c>
      <c r="E39" s="12">
        <f>'Source Data'!B35</f>
        <v>5.3434768750000003</v>
      </c>
      <c r="F39" s="83">
        <f>'Source Data'!C35</f>
        <v>4.0176517857142864</v>
      </c>
      <c r="G39" s="84">
        <f>'Source Data'!E35</f>
        <v>0.42808888888888885</v>
      </c>
    </row>
    <row r="40" spans="1:7" ht="17.25" thickBot="1">
      <c r="A40" s="52" t="s">
        <v>33</v>
      </c>
      <c r="B40" s="8">
        <f t="shared" si="2"/>
        <v>308.05343115255999</v>
      </c>
      <c r="C40" s="108">
        <f>'Source Data'!D36</f>
        <v>35.950888380000002</v>
      </c>
      <c r="D40" s="109">
        <f>'Source Data'!F36</f>
        <v>1.85389</v>
      </c>
      <c r="E40" s="95">
        <f>'Source Data'!B36*0.7</f>
        <v>5.3434768750000003</v>
      </c>
      <c r="F40" s="110">
        <f>('Source Data'!B36*0.3)/0.6</f>
        <v>3.8167691964285719</v>
      </c>
      <c r="G40" s="97">
        <f>'Source Data'!E36</f>
        <v>0.42808888888888885</v>
      </c>
    </row>
    <row r="41" spans="1:7" ht="18" customHeight="1" thickBot="1">
      <c r="A41" s="36" t="s">
        <v>47</v>
      </c>
      <c r="B41" s="37"/>
      <c r="C41" s="37"/>
      <c r="D41" s="37"/>
      <c r="E41" s="37"/>
      <c r="F41" s="37"/>
      <c r="G41" s="38"/>
    </row>
    <row r="42" spans="1:7" ht="16.5">
      <c r="A42" s="4" t="s">
        <v>24</v>
      </c>
      <c r="B42" s="6">
        <f>(B30-(B6*0.5))/0.5</f>
        <v>553.40042520089014</v>
      </c>
      <c r="C42" s="39">
        <f>(C30-(C6*0.5))/0.5</f>
        <v>60.863493523279409</v>
      </c>
      <c r="D42" s="40">
        <f t="shared" ref="D42:F42" si="3">(D30-(D6*0.5))/0.5</f>
        <v>3.4573418529946074</v>
      </c>
      <c r="E42" s="40">
        <f t="shared" si="3"/>
        <v>8.4264624701787465</v>
      </c>
      <c r="F42" s="41">
        <f t="shared" si="3"/>
        <v>6.0189017644133909</v>
      </c>
      <c r="G42" s="40">
        <f t="shared" ref="G42" si="4">(G30-(G6*0.5))/0.5</f>
        <v>0.7321661694003937</v>
      </c>
    </row>
    <row r="43" spans="1:7" ht="16.5">
      <c r="A43" s="42" t="s">
        <v>25</v>
      </c>
      <c r="B43" s="43">
        <f t="shared" ref="B43:F52" si="5">(B31-(B7*0.5))/0.5</f>
        <v>557.73253297364636</v>
      </c>
      <c r="C43" s="44">
        <f t="shared" si="5"/>
        <v>62.277726794529684</v>
      </c>
      <c r="D43" s="45">
        <f t="shared" si="5"/>
        <v>3.4524092915071116</v>
      </c>
      <c r="E43" s="45">
        <f t="shared" si="5"/>
        <v>9.2231496304358451</v>
      </c>
      <c r="F43" s="46">
        <f t="shared" si="5"/>
        <v>6.9346989702525157</v>
      </c>
      <c r="G43" s="45">
        <f t="shared" ref="G43" si="6">(G31-(G7*0.5))/0.5</f>
        <v>0.7321661694003937</v>
      </c>
    </row>
    <row r="44" spans="1:7" ht="16.5">
      <c r="A44" s="47" t="s">
        <v>26</v>
      </c>
      <c r="B44" s="6">
        <f t="shared" si="5"/>
        <v>551.10483721103458</v>
      </c>
      <c r="C44" s="48">
        <f t="shared" si="5"/>
        <v>62.053675711193364</v>
      </c>
      <c r="D44" s="49">
        <f t="shared" si="5"/>
        <v>3.3937769568444294</v>
      </c>
      <c r="E44" s="49">
        <f t="shared" si="5"/>
        <v>8.7076461737988957</v>
      </c>
      <c r="F44" s="50">
        <f t="shared" si="5"/>
        <v>6.5471023863149602</v>
      </c>
      <c r="G44" s="49">
        <f t="shared" ref="G44" si="7">(G32-(G8*0.5))/0.5</f>
        <v>0.7321661694003937</v>
      </c>
    </row>
    <row r="45" spans="1:7" ht="16.5">
      <c r="A45" s="42" t="s">
        <v>23</v>
      </c>
      <c r="B45" s="43">
        <f t="shared" si="5"/>
        <v>550.71327487281371</v>
      </c>
      <c r="C45" s="44">
        <f t="shared" si="5"/>
        <v>61.618417237196041</v>
      </c>
      <c r="D45" s="45">
        <f t="shared" si="5"/>
        <v>3.4047123525950087</v>
      </c>
      <c r="E45" s="45">
        <f t="shared" si="5"/>
        <v>8.5201903713854623</v>
      </c>
      <c r="F45" s="46">
        <f t="shared" si="5"/>
        <v>6.4061581739740321</v>
      </c>
      <c r="G45" s="45">
        <f t="shared" ref="G45" si="8">(G33-(G9*0.5))/0.5</f>
        <v>0.7321661694003937</v>
      </c>
    </row>
    <row r="46" spans="1:7" ht="16.5">
      <c r="A46" s="47" t="s">
        <v>27</v>
      </c>
      <c r="B46" s="6">
        <f t="shared" si="5"/>
        <v>558.93161180845209</v>
      </c>
      <c r="C46" s="48">
        <f t="shared" si="5"/>
        <v>62.975567429889303</v>
      </c>
      <c r="D46" s="49">
        <f t="shared" si="5"/>
        <v>3.4405897573766975</v>
      </c>
      <c r="E46" s="49">
        <f t="shared" si="5"/>
        <v>9.3168775316425609</v>
      </c>
      <c r="F46" s="50">
        <f t="shared" si="5"/>
        <v>7.0051710764229789</v>
      </c>
      <c r="G46" s="49">
        <f t="shared" ref="G46" si="9">(G34-(G10*0.5))/0.5</f>
        <v>0.7321661694003937</v>
      </c>
    </row>
    <row r="47" spans="1:7" ht="16.5">
      <c r="A47" s="42" t="s">
        <v>28</v>
      </c>
      <c r="B47" s="43">
        <f t="shared" si="5"/>
        <v>555.51444988962248</v>
      </c>
      <c r="C47" s="44">
        <f t="shared" si="5"/>
        <v>62.657329266933885</v>
      </c>
      <c r="D47" s="45">
        <f t="shared" si="5"/>
        <v>3.417276424308441</v>
      </c>
      <c r="E47" s="45">
        <f t="shared" si="5"/>
        <v>9.2231496304358451</v>
      </c>
      <c r="F47" s="46">
        <f t="shared" si="5"/>
        <v>6.9346989702525157</v>
      </c>
      <c r="G47" s="45">
        <f t="shared" ref="G47" si="10">(G35-(G11*0.5))/0.5</f>
        <v>0.7321661694003937</v>
      </c>
    </row>
    <row r="48" spans="1:7" ht="16.5">
      <c r="A48" s="47" t="s">
        <v>29</v>
      </c>
      <c r="B48" s="6">
        <f t="shared" si="5"/>
        <v>549.02283644248348</v>
      </c>
      <c r="C48" s="48">
        <f t="shared" si="5"/>
        <v>61.548490465963695</v>
      </c>
      <c r="D48" s="49">
        <f t="shared" si="5"/>
        <v>3.3901938697261542</v>
      </c>
      <c r="E48" s="49">
        <f t="shared" si="5"/>
        <v>8.4733264207821044</v>
      </c>
      <c r="F48" s="50">
        <f t="shared" si="5"/>
        <v>6.3709221208888014</v>
      </c>
      <c r="G48" s="49">
        <f t="shared" ref="G48" si="11">(G36-(G12*0.5))/0.5</f>
        <v>0.7321661694003937</v>
      </c>
    </row>
    <row r="49" spans="1:7" ht="16.5">
      <c r="A49" s="42" t="s">
        <v>30</v>
      </c>
      <c r="B49" s="43">
        <f t="shared" si="5"/>
        <v>553.77651021684937</v>
      </c>
      <c r="C49" s="44">
        <f t="shared" si="5"/>
        <v>60.796420905974905</v>
      </c>
      <c r="D49" s="45">
        <f t="shared" si="5"/>
        <v>3.46339122085663</v>
      </c>
      <c r="E49" s="45">
        <f t="shared" si="5"/>
        <v>8.3327345689720289</v>
      </c>
      <c r="F49" s="46">
        <f t="shared" si="5"/>
        <v>6.265213961633104</v>
      </c>
      <c r="G49" s="45">
        <f t="shared" ref="G49" si="12">(G37-(G13*0.5))/0.5</f>
        <v>0.7321661694003937</v>
      </c>
    </row>
    <row r="50" spans="1:7" ht="16.5">
      <c r="A50" s="51" t="s">
        <v>31</v>
      </c>
      <c r="B50" s="6">
        <f t="shared" si="5"/>
        <v>554.50688820698645</v>
      </c>
      <c r="C50" s="48">
        <f t="shared" si="5"/>
        <v>61.010482450563735</v>
      </c>
      <c r="D50" s="49">
        <f t="shared" si="5"/>
        <v>3.46339122085663</v>
      </c>
      <c r="E50" s="49">
        <f t="shared" si="5"/>
        <v>8.4264624701787465</v>
      </c>
      <c r="F50" s="50">
        <f t="shared" si="5"/>
        <v>6.0189017644133909</v>
      </c>
      <c r="G50" s="49">
        <f t="shared" ref="G50" si="13">(G38-(G14*0.5))/0.5</f>
        <v>0.7321661694003937</v>
      </c>
    </row>
    <row r="51" spans="1:7" ht="16.5">
      <c r="A51" s="42" t="s">
        <v>32</v>
      </c>
      <c r="B51" s="43">
        <f t="shared" si="5"/>
        <v>551.88865220135187</v>
      </c>
      <c r="C51" s="44">
        <f t="shared" si="5"/>
        <v>61.051867682517596</v>
      </c>
      <c r="D51" s="45">
        <f t="shared" si="5"/>
        <v>3.4357967966860183</v>
      </c>
      <c r="E51" s="45">
        <f t="shared" si="5"/>
        <v>8.4733264207821044</v>
      </c>
      <c r="F51" s="46">
        <f t="shared" si="5"/>
        <v>6.3709221208888014</v>
      </c>
      <c r="G51" s="45">
        <f t="shared" ref="G51" si="14">(G39-(G15*0.5))/0.5</f>
        <v>0.7321661694003937</v>
      </c>
    </row>
    <row r="52" spans="1:7" ht="17.25" thickBot="1">
      <c r="A52" s="52" t="s">
        <v>33</v>
      </c>
      <c r="B52" s="6">
        <f t="shared" si="5"/>
        <v>555.61415572151145</v>
      </c>
      <c r="C52" s="53">
        <f t="shared" si="5"/>
        <v>60.793566752047056</v>
      </c>
      <c r="D52" s="54">
        <f t="shared" si="5"/>
        <v>3.4818650596352692</v>
      </c>
      <c r="E52" s="54">
        <f t="shared" si="5"/>
        <v>8.4733264207821044</v>
      </c>
      <c r="F52" s="55">
        <f t="shared" si="5"/>
        <v>6.0523760148443611</v>
      </c>
      <c r="G52" s="54">
        <f t="shared" ref="G52" si="15">(G40-(G16*0.5))/0.5</f>
        <v>0.7321661694003937</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54" customHeight="1">
      <c r="A55" s="114" t="s">
        <v>51</v>
      </c>
      <c r="B55" s="115"/>
      <c r="C55" s="115"/>
      <c r="D55" s="115"/>
      <c r="E55" s="115"/>
      <c r="F55" s="115"/>
      <c r="G55" s="116"/>
    </row>
    <row r="56" spans="1:7" ht="18.75" customHeight="1">
      <c r="A56" s="114" t="s">
        <v>52</v>
      </c>
      <c r="B56" s="115"/>
      <c r="C56" s="115"/>
      <c r="D56" s="115"/>
      <c r="E56" s="115"/>
      <c r="F56" s="115"/>
      <c r="G56" s="116"/>
    </row>
    <row r="57" spans="1:7" ht="69" customHeight="1">
      <c r="A57" s="114" t="s">
        <v>53</v>
      </c>
      <c r="B57" s="115"/>
      <c r="C57" s="115"/>
      <c r="D57" s="115"/>
      <c r="E57" s="115"/>
      <c r="F57" s="115"/>
      <c r="G57" s="116"/>
    </row>
    <row r="58" spans="1:7">
      <c r="A58" s="117" t="s">
        <v>54</v>
      </c>
      <c r="B58" s="118"/>
      <c r="C58" s="118"/>
      <c r="D58" s="118"/>
      <c r="E58" s="118"/>
      <c r="F58" s="118"/>
      <c r="G58" s="119"/>
    </row>
    <row r="59" spans="1:7">
      <c r="A59" s="120"/>
      <c r="B59" s="121"/>
      <c r="C59" s="121"/>
      <c r="D59" s="121"/>
      <c r="E59" s="121"/>
      <c r="F59" s="121"/>
      <c r="G59" s="122"/>
    </row>
    <row r="60" spans="1:7">
      <c r="A60" s="117" t="s">
        <v>55</v>
      </c>
      <c r="B60" s="118"/>
      <c r="C60" s="118"/>
      <c r="D60" s="118"/>
      <c r="E60" s="118"/>
      <c r="F60" s="118"/>
      <c r="G60" s="119"/>
    </row>
    <row r="61" spans="1:7">
      <c r="A61" s="120"/>
      <c r="B61" s="121"/>
      <c r="C61" s="121"/>
      <c r="D61" s="121"/>
      <c r="E61" s="121"/>
      <c r="F61" s="121"/>
      <c r="G61" s="122"/>
    </row>
  </sheetData>
  <mergeCells count="14">
    <mergeCell ref="A60:G61"/>
    <mergeCell ref="A58:G59"/>
    <mergeCell ref="A41:G41"/>
    <mergeCell ref="C1:G1"/>
    <mergeCell ref="B2:B4"/>
    <mergeCell ref="A17:G17"/>
    <mergeCell ref="A5:G5"/>
    <mergeCell ref="A29:G29"/>
    <mergeCell ref="A2:A4"/>
    <mergeCell ref="A53:G53"/>
    <mergeCell ref="A57:G57"/>
    <mergeCell ref="A54:G54"/>
    <mergeCell ref="A55:G55"/>
    <mergeCell ref="A56:G56"/>
  </mergeCells>
  <pageMargins left="0.25" right="0.25" top="0.75" bottom="0.75" header="0.3" footer="0.3"/>
  <pageSetup scale="75" orientation="portrait" r:id="rId1"/>
  <headerFooter>
    <oddHeader xml:space="preserve">&amp;L&amp;"Arial Narrow,Bold"&amp;16UC Whole-Building Energy Performance Targets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topLeftCell="A40" zoomScaleNormal="100" workbookViewId="0">
      <selection activeCell="A60" sqref="A1:G61"/>
    </sheetView>
  </sheetViews>
  <sheetFormatPr defaultColWidth="3.42578125" defaultRowHeight="15"/>
  <cols>
    <col min="1" max="1" width="16.140625" customWidth="1"/>
    <col min="2" max="2" width="19.42578125" style="5" customWidth="1"/>
    <col min="3" max="6" width="19.42578125" customWidth="1"/>
    <col min="7" max="7" width="19.42578125" style="9" customWidth="1"/>
  </cols>
  <sheetData>
    <row r="1" spans="1:7" ht="15" customHeight="1" thickBot="1">
      <c r="A1" s="123"/>
      <c r="B1" s="57"/>
      <c r="C1" s="58" t="s">
        <v>39</v>
      </c>
      <c r="D1" s="59"/>
      <c r="E1" s="59"/>
      <c r="F1" s="59"/>
      <c r="G1" s="60"/>
    </row>
    <row r="2" spans="1:7" ht="18.75" customHeight="1">
      <c r="A2" s="25"/>
      <c r="B2" s="61" t="s">
        <v>56</v>
      </c>
      <c r="C2" s="62" t="s">
        <v>35</v>
      </c>
      <c r="D2" s="63" t="s">
        <v>37</v>
      </c>
      <c r="E2" s="64" t="s">
        <v>36</v>
      </c>
      <c r="F2" s="65" t="s">
        <v>49</v>
      </c>
      <c r="G2" s="66" t="s">
        <v>38</v>
      </c>
    </row>
    <row r="3" spans="1:7" ht="18.75" customHeight="1">
      <c r="A3" s="25"/>
      <c r="B3" s="67"/>
      <c r="C3" s="68" t="s">
        <v>40</v>
      </c>
      <c r="D3" s="69" t="s">
        <v>43</v>
      </c>
      <c r="E3" s="70" t="s">
        <v>41</v>
      </c>
      <c r="F3" s="71" t="s">
        <v>42</v>
      </c>
      <c r="G3" s="72" t="s">
        <v>44</v>
      </c>
    </row>
    <row r="4" spans="1:7" ht="67.5" customHeight="1" thickBot="1">
      <c r="A4" s="26"/>
      <c r="B4" s="73"/>
      <c r="C4" s="19" t="s">
        <v>34</v>
      </c>
      <c r="D4" s="21" t="s">
        <v>5</v>
      </c>
      <c r="E4" s="11" t="s">
        <v>22</v>
      </c>
      <c r="F4" s="74" t="s">
        <v>4</v>
      </c>
      <c r="G4" s="10" t="s">
        <v>5</v>
      </c>
    </row>
    <row r="5" spans="1:7" ht="17.25" thickBot="1">
      <c r="A5" s="22" t="s">
        <v>16</v>
      </c>
      <c r="B5" s="23"/>
      <c r="C5" s="23"/>
      <c r="D5" s="23"/>
      <c r="E5" s="23"/>
      <c r="F5" s="23"/>
      <c r="G5" s="24"/>
    </row>
    <row r="6" spans="1:7" ht="16.5">
      <c r="A6" s="4" t="s">
        <v>24</v>
      </c>
      <c r="B6" s="6">
        <f t="shared" ref="B6:B16" si="0">(C6*3.412)+(D6*100)</f>
        <v>38.404194421937468</v>
      </c>
      <c r="C6" s="98">
        <f>Benchmark!C6*0.65</f>
        <v>7.2878414028683878</v>
      </c>
      <c r="D6" s="76">
        <f>Benchmark!D6*0.65</f>
        <v>0.1353807955535053</v>
      </c>
      <c r="E6" s="99">
        <f>Benchmark!E6*0.65</f>
        <v>1.3936169193838162</v>
      </c>
      <c r="F6" s="99">
        <f>Benchmark!F6*0.65</f>
        <v>0.99544065670272575</v>
      </c>
      <c r="G6" s="79">
        <f>'Source Data'!E2*0.8</f>
        <v>9.9209286701907248E-2</v>
      </c>
    </row>
    <row r="7" spans="1:7" ht="16.5">
      <c r="A7" s="42" t="s">
        <v>25</v>
      </c>
      <c r="B7" s="80">
        <f t="shared" si="0"/>
        <v>42.831851133937832</v>
      </c>
      <c r="C7" s="100">
        <f>Benchmark!C7*0.65</f>
        <v>8.653093517555714</v>
      </c>
      <c r="D7" s="82">
        <f>Benchmark!D7*0.65</f>
        <v>0.1330749605203774</v>
      </c>
      <c r="E7" s="12">
        <f>Benchmark!E7*0.65</f>
        <v>2.1627112777167019</v>
      </c>
      <c r="F7" s="89">
        <f>Benchmark!F7*0.65</f>
        <v>1.6260987050501521</v>
      </c>
      <c r="G7" s="84">
        <f>'Source Data'!E3*0.8</f>
        <v>9.9209286701907248E-2</v>
      </c>
    </row>
    <row r="8" spans="1:7" ht="16.5">
      <c r="A8" s="47" t="s">
        <v>26</v>
      </c>
      <c r="B8" s="7">
        <f t="shared" si="0"/>
        <v>39.352967302951491</v>
      </c>
      <c r="C8" s="101">
        <f>Benchmark!C8*0.65</f>
        <v>8.4368023147243214</v>
      </c>
      <c r="D8" s="86">
        <f>Benchmark!D8*0.65</f>
        <v>0.10566597805112107</v>
      </c>
      <c r="E8" s="102">
        <f>Benchmark!E8*0.65</f>
        <v>1.6650619870307168</v>
      </c>
      <c r="F8" s="86">
        <f>Benchmark!F8*0.65</f>
        <v>1.2519263060381329</v>
      </c>
      <c r="G8" s="87">
        <f>'Source Data'!E4*0.8</f>
        <v>9.9209286701907248E-2</v>
      </c>
    </row>
    <row r="9" spans="1:7" ht="16.5">
      <c r="A9" s="42" t="s">
        <v>23</v>
      </c>
      <c r="B9" s="80">
        <f t="shared" si="0"/>
        <v>38.430500317135042</v>
      </c>
      <c r="C9" s="100">
        <f>Benchmark!C9*0.65</f>
        <v>8.0166187678225711</v>
      </c>
      <c r="D9" s="82">
        <f>Benchmark!D9*0.65</f>
        <v>0.11077797081324427</v>
      </c>
      <c r="E9" s="103">
        <f>Benchmark!E9*0.65</f>
        <v>1.4840986085994492</v>
      </c>
      <c r="F9" s="89">
        <f>Benchmark!F9*0.65</f>
        <v>1.1158636154883079</v>
      </c>
      <c r="G9" s="84">
        <f>'Source Data'!E5*0.8</f>
        <v>9.9209286701907248E-2</v>
      </c>
    </row>
    <row r="10" spans="1:7" ht="16.5">
      <c r="A10" s="47" t="s">
        <v>27</v>
      </c>
      <c r="B10" s="7">
        <f t="shared" si="0"/>
        <v>44.577887416782161</v>
      </c>
      <c r="C10" s="101">
        <f>Benchmark!C10*0.65</f>
        <v>9.3267648435719614</v>
      </c>
      <c r="D10" s="86">
        <f>Benchmark!D10*0.65</f>
        <v>0.12754965770514634</v>
      </c>
      <c r="E10" s="13">
        <f>Benchmark!E10*0.65</f>
        <v>2.2531929669323354</v>
      </c>
      <c r="F10" s="86">
        <f>Benchmark!F10*0.65</f>
        <v>1.6941300503250643</v>
      </c>
      <c r="G10" s="87">
        <f>'Source Data'!E6*0.8</f>
        <v>9.9209286701907248E-2</v>
      </c>
    </row>
    <row r="11" spans="1:7" ht="16.5">
      <c r="A11" s="42" t="s">
        <v>28</v>
      </c>
      <c r="B11" s="80">
        <f t="shared" si="0"/>
        <v>42.439832504145386</v>
      </c>
      <c r="C11" s="100">
        <f>Benchmark!C11*0.65</f>
        <v>9.0195486764929758</v>
      </c>
      <c r="D11" s="82">
        <f>Benchmark!D11*0.65</f>
        <v>0.1166513241995135</v>
      </c>
      <c r="E11" s="12">
        <f>Benchmark!E11*0.65</f>
        <v>2.1627112777167019</v>
      </c>
      <c r="F11" s="89">
        <f>Benchmark!F11*0.65</f>
        <v>1.6260987050501521</v>
      </c>
      <c r="G11" s="84">
        <f>'Source Data'!E7*0.8</f>
        <v>9.9209286701907248E-2</v>
      </c>
    </row>
    <row r="12" spans="1:7" ht="16.5">
      <c r="A12" s="47" t="s">
        <v>29</v>
      </c>
      <c r="B12" s="7">
        <f t="shared" si="0"/>
        <v>37.521474992661716</v>
      </c>
      <c r="C12" s="101">
        <f>Benchmark!C12*0.65</f>
        <v>7.9491138701236022</v>
      </c>
      <c r="D12" s="86">
        <f>Benchmark!D12*0.65</f>
        <v>0.10399098467799986</v>
      </c>
      <c r="E12" s="102">
        <f>Benchmark!E12*0.65</f>
        <v>1.4388577639916327</v>
      </c>
      <c r="F12" s="86">
        <f>Benchmark!F12*0.65</f>
        <v>1.0818479428508516</v>
      </c>
      <c r="G12" s="87">
        <f>'Source Data'!E8*0.8</f>
        <v>9.9209286701907248E-2</v>
      </c>
    </row>
    <row r="13" spans="1:7" ht="16.5">
      <c r="A13" s="42" t="s">
        <v>30</v>
      </c>
      <c r="B13" s="80">
        <f t="shared" si="0"/>
        <v>38.466059890199922</v>
      </c>
      <c r="C13" s="100">
        <f>Benchmark!C13*0.65</f>
        <v>7.2230918071163162</v>
      </c>
      <c r="D13" s="82">
        <f>Benchmark!D13*0.65</f>
        <v>0.1382087064431905</v>
      </c>
      <c r="E13" s="103">
        <f>Benchmark!E13*0.65</f>
        <v>1.3031352301681824</v>
      </c>
      <c r="F13" s="89">
        <f>Benchmark!F13*0.65</f>
        <v>0.97980092493848303</v>
      </c>
      <c r="G13" s="84">
        <f>'Source Data'!E9*0.8</f>
        <v>9.9209286701907248E-2</v>
      </c>
    </row>
    <row r="14" spans="1:7" ht="16.5">
      <c r="A14" s="51" t="s">
        <v>31</v>
      </c>
      <c r="B14" s="7">
        <f t="shared" si="0"/>
        <v>39.171141658410789</v>
      </c>
      <c r="C14" s="101">
        <f>Benchmark!C14*0.65</f>
        <v>7.4297394531335694</v>
      </c>
      <c r="D14" s="86">
        <f>Benchmark!D14*0.65</f>
        <v>0.1382087064431905</v>
      </c>
      <c r="E14" s="102">
        <f>Benchmark!E14*0.65</f>
        <v>1.3936169193838162</v>
      </c>
      <c r="F14" s="91">
        <f>Benchmark!F14*0.65</f>
        <v>0.99544065670272575</v>
      </c>
      <c r="G14" s="92">
        <f>'Source Data'!E10*0.8</f>
        <v>9.9209286701907248E-2</v>
      </c>
    </row>
    <row r="15" spans="1:7" ht="16.5">
      <c r="A15" s="42" t="s">
        <v>32</v>
      </c>
      <c r="B15" s="80">
        <f t="shared" si="0"/>
        <v>38.017495038021316</v>
      </c>
      <c r="C15" s="100">
        <f>Benchmark!C15*0.65</f>
        <v>7.4696913313635722</v>
      </c>
      <c r="D15" s="82">
        <f>Benchmark!D15*0.65</f>
        <v>0.12530908215408809</v>
      </c>
      <c r="E15" s="103">
        <f>Benchmark!E15*0.65</f>
        <v>1.4388577639916327</v>
      </c>
      <c r="F15" s="89">
        <f>Benchmark!F15*0.65</f>
        <v>1.0818479428508516</v>
      </c>
      <c r="G15" s="84">
        <f>'Source Data'!E11*0.8</f>
        <v>9.9209286701907248E-2</v>
      </c>
    </row>
    <row r="16" spans="1:7" ht="17.25" thickBot="1">
      <c r="A16" s="52" t="s">
        <v>33</v>
      </c>
      <c r="B16" s="8">
        <f t="shared" si="0"/>
        <v>39.320259279345578</v>
      </c>
      <c r="C16" s="104">
        <f>Benchmark!C16*0.65</f>
        <v>7.2203365051694188</v>
      </c>
      <c r="D16" s="94">
        <f>Benchmark!D16*0.65</f>
        <v>0.14684471123707521</v>
      </c>
      <c r="E16" s="105">
        <f>Benchmark!E16*0.65</f>
        <v>1.4388577639916327</v>
      </c>
      <c r="F16" s="96">
        <f>Benchmark!F16*0.65</f>
        <v>1.0277555457083092</v>
      </c>
      <c r="G16" s="97">
        <f>'Source Data'!E12*0.8</f>
        <v>9.9209286701907248E-2</v>
      </c>
    </row>
    <row r="17" spans="1:7" ht="17.25" thickBot="1">
      <c r="A17" s="22" t="s">
        <v>17</v>
      </c>
      <c r="B17" s="23"/>
      <c r="C17" s="23"/>
      <c r="D17" s="23"/>
      <c r="E17" s="23"/>
      <c r="F17" s="23"/>
      <c r="G17" s="24"/>
    </row>
    <row r="18" spans="1:7" ht="16.5">
      <c r="A18" s="4" t="s">
        <v>24</v>
      </c>
      <c r="B18" s="6">
        <f t="shared" ref="B18:B28" si="1">(C18*3.412)+(D18*100)</f>
        <v>36.746394057111615</v>
      </c>
      <c r="C18" s="98">
        <f>Benchmark!C18*0.65</f>
        <v>5.1014889820078722</v>
      </c>
      <c r="D18" s="76">
        <f>Benchmark!D18*0.65</f>
        <v>0.19340113650500756</v>
      </c>
      <c r="E18" s="99">
        <f>Benchmark!E18*0.65</f>
        <v>0.97553184356867129</v>
      </c>
      <c r="F18" s="99">
        <f>Benchmark!F18*0.65</f>
        <v>0.69680845969190808</v>
      </c>
      <c r="G18" s="97">
        <f>'Source Data'!E14*0.8</f>
        <v>0.14172755243129606</v>
      </c>
    </row>
    <row r="19" spans="1:7" ht="16.5">
      <c r="A19" s="42" t="s">
        <v>25</v>
      </c>
      <c r="B19" s="80">
        <f t="shared" si="1"/>
        <v>39.67775720309826</v>
      </c>
      <c r="C19" s="100">
        <f>Benchmark!C19*0.65</f>
        <v>6.0571654622889977</v>
      </c>
      <c r="D19" s="82">
        <f>Benchmark!D19*0.65</f>
        <v>0.19010708645768201</v>
      </c>
      <c r="E19" s="103">
        <f>Benchmark!E19*0.65</f>
        <v>1.5138978944016914</v>
      </c>
      <c r="F19" s="89">
        <f>Benchmark!F19*0.65</f>
        <v>1.1382690935351063</v>
      </c>
      <c r="G19" s="84">
        <f>'Source Data'!E15*0.8</f>
        <v>0.14172755243129606</v>
      </c>
    </row>
    <row r="20" spans="1:7" ht="16.5">
      <c r="A20" s="47" t="s">
        <v>26</v>
      </c>
      <c r="B20" s="7">
        <f t="shared" si="1"/>
        <v>35.245598370076294</v>
      </c>
      <c r="C20" s="101">
        <f>Benchmark!C20*0.65</f>
        <v>5.9057616203070253</v>
      </c>
      <c r="D20" s="86">
        <f>Benchmark!D20*0.65</f>
        <v>0.15095139721588727</v>
      </c>
      <c r="E20" s="102">
        <f>Benchmark!E20*0.65</f>
        <v>1.1655433909215016</v>
      </c>
      <c r="F20" s="86">
        <f>Benchmark!F20*0.65</f>
        <v>0.87634841422669296</v>
      </c>
      <c r="G20" s="87">
        <f>'Source Data'!E16*0.8</f>
        <v>0.14172755243129606</v>
      </c>
    </row>
    <row r="21" spans="1:7" ht="16.5">
      <c r="A21" s="42" t="s">
        <v>23</v>
      </c>
      <c r="B21" s="80">
        <f t="shared" si="1"/>
        <v>34.972316666959465</v>
      </c>
      <c r="C21" s="100">
        <f>Benchmark!C21*0.65</f>
        <v>5.6116331374757999</v>
      </c>
      <c r="D21" s="82">
        <f>Benchmark!D21*0.65</f>
        <v>0.15825424401892038</v>
      </c>
      <c r="E21" s="103">
        <f>Benchmark!E21*0.65</f>
        <v>1.0388690260196143</v>
      </c>
      <c r="F21" s="89">
        <f>Benchmark!F21*0.65</f>
        <v>0.78110453084181553</v>
      </c>
      <c r="G21" s="84">
        <f>'Source Data'!E17*0.8</f>
        <v>0.14172755243129606</v>
      </c>
    </row>
    <row r="22" spans="1:7" ht="16.5">
      <c r="A22" s="47" t="s">
        <v>27</v>
      </c>
      <c r="B22" s="7">
        <f t="shared" si="1"/>
        <v>40.497424824551032</v>
      </c>
      <c r="C22" s="101">
        <f>Benchmark!C22*0.65</f>
        <v>6.5287353905003735</v>
      </c>
      <c r="D22" s="86">
        <f>Benchmark!D22*0.65</f>
        <v>0.18221379672163765</v>
      </c>
      <c r="E22" s="102">
        <f>Benchmark!E22*0.65</f>
        <v>1.5772350768526346</v>
      </c>
      <c r="F22" s="86">
        <f>Benchmark!F22*0.65</f>
        <v>1.1858910352275449</v>
      </c>
      <c r="G22" s="87">
        <f>'Source Data'!E18*0.8</f>
        <v>0.14172755243129606</v>
      </c>
    </row>
    <row r="23" spans="1:7" ht="16.5">
      <c r="A23" s="42" t="s">
        <v>28</v>
      </c>
      <c r="B23" s="80">
        <f t="shared" si="1"/>
        <v>38.206764944580613</v>
      </c>
      <c r="C23" s="100">
        <f>Benchmark!C23*0.65</f>
        <v>6.3136840735450832</v>
      </c>
      <c r="D23" s="82">
        <f>Benchmark!D23*0.65</f>
        <v>0.16664474885644787</v>
      </c>
      <c r="E23" s="103">
        <f>Benchmark!E23*0.65</f>
        <v>1.5138978944016914</v>
      </c>
      <c r="F23" s="89">
        <f>Benchmark!F23*0.65</f>
        <v>1.1382690935351063</v>
      </c>
      <c r="G23" s="84">
        <f>'Source Data'!E19*0.8</f>
        <v>0.14172755243129606</v>
      </c>
    </row>
    <row r="24" spans="1:7" ht="16.5">
      <c r="A24" s="47" t="s">
        <v>29</v>
      </c>
      <c r="B24" s="7">
        <f t="shared" si="1"/>
        <v>33.841518521403188</v>
      </c>
      <c r="C24" s="101">
        <f>Benchmark!C24*0.65</f>
        <v>5.5643797090865208</v>
      </c>
      <c r="D24" s="86">
        <f>Benchmark!D24*0.65</f>
        <v>0.14855854953999981</v>
      </c>
      <c r="E24" s="102">
        <f>Benchmark!E24*0.65</f>
        <v>1.0072004347941428</v>
      </c>
      <c r="F24" s="86">
        <f>Benchmark!F24*0.65</f>
        <v>0.75729355999559611</v>
      </c>
      <c r="G24" s="87">
        <f>'Source Data'!E20*0.8</f>
        <v>0.14172755243129606</v>
      </c>
    </row>
    <row r="25" spans="1:7" ht="16.5">
      <c r="A25" s="42" t="s">
        <v>30</v>
      </c>
      <c r="B25" s="80">
        <f t="shared" si="1"/>
        <v>36.995733392572397</v>
      </c>
      <c r="C25" s="100">
        <f>Benchmark!C25*0.65</f>
        <v>5.0561642649814216</v>
      </c>
      <c r="D25" s="82">
        <f>Benchmark!D25*0.65</f>
        <v>0.19744100920455787</v>
      </c>
      <c r="E25" s="103">
        <f>Benchmark!E25*0.65</f>
        <v>0.91219466111772762</v>
      </c>
      <c r="F25" s="89">
        <f>Benchmark!F25*0.65</f>
        <v>0.68586064745693809</v>
      </c>
      <c r="G25" s="84">
        <f>'Source Data'!E21*0.8</f>
        <v>0.14172755243129606</v>
      </c>
    </row>
    <row r="26" spans="1:7" ht="16.5">
      <c r="A26" s="51" t="s">
        <v>31</v>
      </c>
      <c r="B26" s="7">
        <f t="shared" si="1"/>
        <v>37.489290630319999</v>
      </c>
      <c r="C26" s="101">
        <f>Benchmark!C26*0.65</f>
        <v>5.2008176171934979</v>
      </c>
      <c r="D26" s="86">
        <f>Benchmark!D26*0.65</f>
        <v>0.19744100920455787</v>
      </c>
      <c r="E26" s="102">
        <f>Benchmark!E26*0.65</f>
        <v>0.97553184356867129</v>
      </c>
      <c r="F26" s="91">
        <f>Benchmark!F26*0.65</f>
        <v>0.69680845969190808</v>
      </c>
      <c r="G26" s="92">
        <f>'Source Data'!E22*0.8</f>
        <v>0.14172755243129606</v>
      </c>
    </row>
    <row r="27" spans="1:7" ht="16.5">
      <c r="A27" s="42" t="s">
        <v>32</v>
      </c>
      <c r="B27" s="80">
        <f t="shared" si="1"/>
        <v>35.741908226412768</v>
      </c>
      <c r="C27" s="100">
        <f>Benchmark!C27*0.65</f>
        <v>5.2287839319545002</v>
      </c>
      <c r="D27" s="82">
        <f>Benchmark!D27*0.65</f>
        <v>0.17901297450584014</v>
      </c>
      <c r="E27" s="103">
        <f>Benchmark!E27*0.65</f>
        <v>1.0072004347941428</v>
      </c>
      <c r="F27" s="89">
        <f>Benchmark!F27*0.65</f>
        <v>0.75729355999559611</v>
      </c>
      <c r="G27" s="84">
        <f>'Source Data'!E23*0.8</f>
        <v>0.14172755243129606</v>
      </c>
    </row>
    <row r="28" spans="1:7" ht="17.25" thickBot="1">
      <c r="A28" s="52" t="s">
        <v>33</v>
      </c>
      <c r="B28" s="8">
        <f t="shared" si="1"/>
        <v>38.222867599957382</v>
      </c>
      <c r="C28" s="104">
        <f>Benchmark!C28*0.65</f>
        <v>5.0542355536185921</v>
      </c>
      <c r="D28" s="94">
        <f>Benchmark!D28*0.65</f>
        <v>0.20977815891010745</v>
      </c>
      <c r="E28" s="105">
        <f>Benchmark!E28*0.65</f>
        <v>1.0072004347941428</v>
      </c>
      <c r="F28" s="96">
        <f>Benchmark!F28*0.65</f>
        <v>0.71942888199581634</v>
      </c>
      <c r="G28" s="97">
        <f>'Source Data'!E24*0.8</f>
        <v>0.14172755243129606</v>
      </c>
    </row>
    <row r="29" spans="1:7" ht="18.75" thickBot="1">
      <c r="A29" s="22" t="s">
        <v>46</v>
      </c>
      <c r="B29" s="23"/>
      <c r="C29" s="23"/>
      <c r="D29" s="23"/>
      <c r="E29" s="23"/>
      <c r="F29" s="23"/>
      <c r="G29" s="24"/>
    </row>
    <row r="30" spans="1:7" ht="16.5">
      <c r="A30" s="4" t="s">
        <v>24</v>
      </c>
      <c r="B30" s="6">
        <f t="shared" ref="B30:B40" si="2">(C30*3.412)+(D30*100)</f>
        <v>199.05723540125803</v>
      </c>
      <c r="C30" s="75">
        <f>Benchmark!C30*0.65</f>
        <v>23.424556096500002</v>
      </c>
      <c r="D30" s="76">
        <f>Benchmark!D30*0.65</f>
        <v>1.1913265000000002</v>
      </c>
      <c r="E30" s="77">
        <f>Benchmark!E30*0.65</f>
        <v>3.4354087625000007</v>
      </c>
      <c r="F30" s="106">
        <f>Benchmark!F30*0.65</f>
        <v>2.453863401785715</v>
      </c>
      <c r="G30" s="97">
        <f>'Source Data'!E26*0.8</f>
        <v>0.34247111111111112</v>
      </c>
    </row>
    <row r="31" spans="1:7" ht="16.5">
      <c r="A31" s="42" t="s">
        <v>25</v>
      </c>
      <c r="B31" s="80">
        <f t="shared" si="2"/>
        <v>202.67899878340401</v>
      </c>
      <c r="C31" s="81">
        <f>Benchmark!C31*0.65</f>
        <v>24.566807967000003</v>
      </c>
      <c r="D31" s="82">
        <f>Benchmark!D31*0.65</f>
        <v>1.1885705</v>
      </c>
      <c r="E31" s="12">
        <f>Benchmark!E31*0.65</f>
        <v>4.0788792687500006</v>
      </c>
      <c r="F31" s="83">
        <f>Benchmark!F31*0.65</f>
        <v>3.0668265178571437</v>
      </c>
      <c r="G31" s="84">
        <f>'Source Data'!E27*0.8</f>
        <v>0.34247111111111112</v>
      </c>
    </row>
    <row r="32" spans="1:7" ht="16.5">
      <c r="A32" s="47" t="s">
        <v>26</v>
      </c>
      <c r="B32" s="7">
        <f t="shared" si="2"/>
        <v>198.78555574506203</v>
      </c>
      <c r="C32" s="85">
        <f>Benchmark!C32*0.65</f>
        <v>24.385845763500004</v>
      </c>
      <c r="D32" s="86">
        <f>Benchmark!D32*0.65</f>
        <v>1.1558105000000001</v>
      </c>
      <c r="E32" s="13">
        <f>Benchmark!E32*0.65</f>
        <v>3.6625159999999997</v>
      </c>
      <c r="F32" s="90">
        <f>Benchmark!F32*0.65</f>
        <v>2.7537714285714285</v>
      </c>
      <c r="G32" s="87">
        <f>'Source Data'!E28*0.8</f>
        <v>0.34247111111111112</v>
      </c>
    </row>
    <row r="33" spans="1:7" ht="16.5">
      <c r="A33" s="42" t="s">
        <v>23</v>
      </c>
      <c r="B33" s="80">
        <f t="shared" si="2"/>
        <v>198.19706449223199</v>
      </c>
      <c r="C33" s="81">
        <f>Benchmark!C33*0.65</f>
        <v>24.034294985999999</v>
      </c>
      <c r="D33" s="82">
        <f>Benchmark!D33*0.65</f>
        <v>1.1619204999999999</v>
      </c>
      <c r="E33" s="12">
        <f>Benchmark!E33*0.65</f>
        <v>3.5111111749999999</v>
      </c>
      <c r="F33" s="83">
        <f>Benchmark!F33*0.65</f>
        <v>2.6399332142857146</v>
      </c>
      <c r="G33" s="84">
        <f>'Source Data'!E29*0.8</f>
        <v>0.34247111111111112</v>
      </c>
    </row>
    <row r="34" spans="1:7" ht="16.5">
      <c r="A34" s="47" t="s">
        <v>27</v>
      </c>
      <c r="B34" s="7">
        <f t="shared" si="2"/>
        <v>203.94171754613802</v>
      </c>
      <c r="C34" s="85">
        <f>Benchmark!C34*0.65</f>
        <v>25.130441836500005</v>
      </c>
      <c r="D34" s="86">
        <f>Benchmark!D34*0.65</f>
        <v>1.1819664999999999</v>
      </c>
      <c r="E34" s="13">
        <f>Benchmark!E34*0.65</f>
        <v>4.1545816812499998</v>
      </c>
      <c r="F34" s="90">
        <f>Benchmark!F34*0.65</f>
        <v>3.1237456250000002</v>
      </c>
      <c r="G34" s="87">
        <f>'Source Data'!E30*0.8</f>
        <v>0.34247111111111112</v>
      </c>
    </row>
    <row r="35" spans="1:7" ht="16.5">
      <c r="A35" s="42" t="s">
        <v>28</v>
      </c>
      <c r="B35" s="80">
        <f t="shared" si="2"/>
        <v>201.76211246620002</v>
      </c>
      <c r="C35" s="81">
        <f>Benchmark!C35*0.65</f>
        <v>24.87340635</v>
      </c>
      <c r="D35" s="82">
        <f>Benchmark!D35*0.65</f>
        <v>1.1689405000000002</v>
      </c>
      <c r="E35" s="12">
        <f>Benchmark!E35*0.65</f>
        <v>4.0788792687500006</v>
      </c>
      <c r="F35" s="83">
        <f>Benchmark!F35*0.65</f>
        <v>3.0668265178571437</v>
      </c>
      <c r="G35" s="84">
        <f>'Source Data'!E31*0.8</f>
        <v>0.34247111111111112</v>
      </c>
    </row>
    <row r="36" spans="1:7" ht="16.5">
      <c r="A36" s="47" t="s">
        <v>29</v>
      </c>
      <c r="B36" s="7">
        <f t="shared" si="2"/>
        <v>197.19315934013798</v>
      </c>
      <c r="C36" s="85">
        <f>Benchmark!C36*0.65</f>
        <v>23.977816336500002</v>
      </c>
      <c r="D36" s="86">
        <f>Benchmark!D36*0.65</f>
        <v>1.1538085</v>
      </c>
      <c r="E36" s="13">
        <f>Benchmark!E36*0.65</f>
        <v>3.4732599687500003</v>
      </c>
      <c r="F36" s="90">
        <f>Benchmark!F36*0.65</f>
        <v>2.6114736607142861</v>
      </c>
      <c r="G36" s="87">
        <f>'Source Data'!E32*0.8</f>
        <v>0.34247111111111112</v>
      </c>
    </row>
    <row r="37" spans="1:7" ht="16.5">
      <c r="A37" s="42" t="s">
        <v>30</v>
      </c>
      <c r="B37" s="80">
        <f t="shared" si="2"/>
        <v>199.21039576557601</v>
      </c>
      <c r="C37" s="81">
        <f>Benchmark!C37*0.65</f>
        <v>23.370382698000004</v>
      </c>
      <c r="D37" s="82">
        <f>Benchmark!D37*0.65</f>
        <v>1.1947064999999999</v>
      </c>
      <c r="E37" s="12">
        <f>Benchmark!E37*0.65</f>
        <v>3.3597063500000006</v>
      </c>
      <c r="F37" s="83">
        <f>Benchmark!F37*0.65</f>
        <v>2.5260950000000002</v>
      </c>
      <c r="G37" s="84">
        <f>'Source Data'!E33*0.8</f>
        <v>0.34247111111111112</v>
      </c>
    </row>
    <row r="38" spans="1:7" ht="16.5">
      <c r="A38" s="51" t="s">
        <v>31</v>
      </c>
      <c r="B38" s="7">
        <f t="shared" si="2"/>
        <v>199.80030949647599</v>
      </c>
      <c r="C38" s="85">
        <f>Benchmark!C38*0.65</f>
        <v>23.543276522999999</v>
      </c>
      <c r="D38" s="86">
        <f>Benchmark!D38*0.65</f>
        <v>1.1947064999999999</v>
      </c>
      <c r="E38" s="13">
        <f>Benchmark!E38*0.65</f>
        <v>3.4354087625000007</v>
      </c>
      <c r="F38" s="107">
        <f>Benchmark!F38*0.65</f>
        <v>2.453863401785715</v>
      </c>
      <c r="G38" s="92">
        <f>'Source Data'!E34*0.8</f>
        <v>0.34247111111111112</v>
      </c>
    </row>
    <row r="39" spans="1:7" ht="16.5">
      <c r="A39" s="42" t="s">
        <v>32</v>
      </c>
      <c r="B39" s="80">
        <f t="shared" si="2"/>
        <v>198.37255948444999</v>
      </c>
      <c r="C39" s="81">
        <f>Benchmark!C39*0.65</f>
        <v>23.576702662500004</v>
      </c>
      <c r="D39" s="82">
        <f>Benchmark!D39*0.65</f>
        <v>1.1792885</v>
      </c>
      <c r="E39" s="12">
        <f>Benchmark!E39*0.65</f>
        <v>3.4732599687500003</v>
      </c>
      <c r="F39" s="83">
        <f>Benchmark!F39*0.65</f>
        <v>2.6114736607142861</v>
      </c>
      <c r="G39" s="84">
        <f>'Source Data'!E35*0.8</f>
        <v>0.34247111111111112</v>
      </c>
    </row>
    <row r="40" spans="1:7" ht="17.25" thickBot="1">
      <c r="A40" s="52" t="s">
        <v>33</v>
      </c>
      <c r="B40" s="8">
        <f t="shared" si="2"/>
        <v>200.23473024916402</v>
      </c>
      <c r="C40" s="93">
        <f>Benchmark!C40*0.65</f>
        <v>23.368077447000001</v>
      </c>
      <c r="D40" s="94">
        <f>Benchmark!D40*0.65</f>
        <v>1.2050285000000001</v>
      </c>
      <c r="E40" s="95">
        <f>Benchmark!E40*0.65</f>
        <v>3.4732599687500003</v>
      </c>
      <c r="F40" s="110">
        <f>Benchmark!F40*0.65</f>
        <v>2.4808999776785718</v>
      </c>
      <c r="G40" s="97">
        <f>'Source Data'!E36*0.8</f>
        <v>0.34247111111111112</v>
      </c>
    </row>
    <row r="41" spans="1:7" ht="18.75" thickBot="1">
      <c r="A41" s="36" t="s">
        <v>47</v>
      </c>
      <c r="B41" s="37"/>
      <c r="C41" s="37"/>
      <c r="D41" s="37"/>
      <c r="E41" s="37"/>
      <c r="F41" s="37"/>
      <c r="G41" s="38"/>
    </row>
    <row r="42" spans="1:7" ht="16.5">
      <c r="A42" s="4" t="s">
        <v>24</v>
      </c>
      <c r="B42" s="6">
        <f>(C42*3.412)+(D42*100)</f>
        <v>359.71027638057853</v>
      </c>
      <c r="C42" s="98">
        <f>Benchmark!C42*0.65</f>
        <v>39.561270790131616</v>
      </c>
      <c r="D42" s="124">
        <f>Benchmark!D42*0.65</f>
        <v>2.247272204446495</v>
      </c>
      <c r="E42" s="124">
        <f>Benchmark!E42*0.65</f>
        <v>5.4772006056161855</v>
      </c>
      <c r="F42" s="124">
        <f>Benchmark!F42*0.65</f>
        <v>3.9122861468687042</v>
      </c>
      <c r="G42" s="76">
        <f>Benchmark!G42*0.65</f>
        <v>0.47590801011025591</v>
      </c>
    </row>
    <row r="43" spans="1:7" ht="16.5">
      <c r="A43" s="42" t="s">
        <v>25</v>
      </c>
      <c r="B43" s="125">
        <f t="shared" ref="B43:B52" si="3">(C43*3.412)+(D43*100)</f>
        <v>362.52614643287018</v>
      </c>
      <c r="C43" s="100">
        <f>Benchmark!C43*0.65</f>
        <v>40.480522416444295</v>
      </c>
      <c r="D43" s="126">
        <f>Benchmark!D43*0.65</f>
        <v>2.2440660394796228</v>
      </c>
      <c r="E43" s="126">
        <f>Benchmark!E43*0.65</f>
        <v>5.9950472597832993</v>
      </c>
      <c r="F43" s="126">
        <f>Benchmark!F43*0.65</f>
        <v>4.507554330664135</v>
      </c>
      <c r="G43" s="82">
        <f>Benchmark!G43*0.65</f>
        <v>0.47590801011025591</v>
      </c>
    </row>
    <row r="44" spans="1:7" ht="16.5">
      <c r="A44" s="47" t="s">
        <v>26</v>
      </c>
      <c r="B44" s="6">
        <f t="shared" si="3"/>
        <v>358.21814418717258</v>
      </c>
      <c r="C44" s="101">
        <f>Benchmark!C44*0.65</f>
        <v>40.334889212275691</v>
      </c>
      <c r="D44" s="90">
        <f>Benchmark!D44*0.65</f>
        <v>2.205955021948879</v>
      </c>
      <c r="E44" s="90">
        <f>Benchmark!E44*0.65</f>
        <v>5.659970012969282</v>
      </c>
      <c r="F44" s="90">
        <f>Benchmark!F44*0.65</f>
        <v>4.2556165511047244</v>
      </c>
      <c r="G44" s="86">
        <f>Benchmark!G44*0.65</f>
        <v>0.47590801011025591</v>
      </c>
    </row>
    <row r="45" spans="1:7" ht="16.5">
      <c r="A45" s="42" t="s">
        <v>23</v>
      </c>
      <c r="B45" s="125">
        <f t="shared" si="3"/>
        <v>357.96362866732892</v>
      </c>
      <c r="C45" s="100">
        <f>Benchmark!C45*0.65</f>
        <v>40.051971204177427</v>
      </c>
      <c r="D45" s="126">
        <f>Benchmark!D45*0.65</f>
        <v>2.2130630291867557</v>
      </c>
      <c r="E45" s="126">
        <f>Benchmark!E45*0.65</f>
        <v>5.5381237414005504</v>
      </c>
      <c r="F45" s="126">
        <f>Benchmark!F45*0.65</f>
        <v>4.1640028130831208</v>
      </c>
      <c r="G45" s="82">
        <f>Benchmark!G45*0.65</f>
        <v>0.47590801011025591</v>
      </c>
    </row>
    <row r="46" spans="1:7" ht="16.5">
      <c r="A46" s="47" t="s">
        <v>27</v>
      </c>
      <c r="B46" s="6">
        <f t="shared" si="3"/>
        <v>363.30554767549381</v>
      </c>
      <c r="C46" s="101">
        <f>Benchmark!C46*0.65</f>
        <v>40.934118829428051</v>
      </c>
      <c r="D46" s="90">
        <f>Benchmark!D46*0.65</f>
        <v>2.2363833422948534</v>
      </c>
      <c r="E46" s="90">
        <f>Benchmark!E46*0.65</f>
        <v>6.0559703955676651</v>
      </c>
      <c r="F46" s="90">
        <f>Benchmark!F46*0.65</f>
        <v>4.5533611996749368</v>
      </c>
      <c r="G46" s="86">
        <f>Benchmark!G46*0.65</f>
        <v>0.47590801011025591</v>
      </c>
    </row>
    <row r="47" spans="1:7" ht="16.5">
      <c r="A47" s="42" t="s">
        <v>28</v>
      </c>
      <c r="B47" s="125">
        <f t="shared" si="3"/>
        <v>361.08439242825466</v>
      </c>
      <c r="C47" s="100">
        <f>Benchmark!C47*0.65</f>
        <v>40.727264023507026</v>
      </c>
      <c r="D47" s="126">
        <f>Benchmark!D47*0.65</f>
        <v>2.2212296758004868</v>
      </c>
      <c r="E47" s="126">
        <f>Benchmark!E47*0.65</f>
        <v>5.9950472597832993</v>
      </c>
      <c r="F47" s="126">
        <f>Benchmark!F47*0.65</f>
        <v>4.507554330664135</v>
      </c>
      <c r="G47" s="82">
        <f>Benchmark!G47*0.65</f>
        <v>0.47590801011025591</v>
      </c>
    </row>
    <row r="48" spans="1:7" ht="16.5">
      <c r="A48" s="47" t="s">
        <v>29</v>
      </c>
      <c r="B48" s="6">
        <f t="shared" si="3"/>
        <v>356.86484368761433</v>
      </c>
      <c r="C48" s="101">
        <f>Benchmark!C48*0.65</f>
        <v>40.0065188028764</v>
      </c>
      <c r="D48" s="90">
        <f>Benchmark!D48*0.65</f>
        <v>2.2036260153220004</v>
      </c>
      <c r="E48" s="90">
        <f>Benchmark!E48*0.65</f>
        <v>5.5076621735083684</v>
      </c>
      <c r="F48" s="90">
        <f>Benchmark!F48*0.65</f>
        <v>4.1410993785777208</v>
      </c>
      <c r="G48" s="86">
        <f>Benchmark!G48*0.65</f>
        <v>0.47590801011025591</v>
      </c>
    </row>
    <row r="49" spans="1:7" ht="16.5">
      <c r="A49" s="42" t="s">
        <v>30</v>
      </c>
      <c r="B49" s="125">
        <f t="shared" si="3"/>
        <v>359.9547316409521</v>
      </c>
      <c r="C49" s="100">
        <f>Benchmark!C49*0.65</f>
        <v>39.517673588883689</v>
      </c>
      <c r="D49" s="126">
        <f>Benchmark!D49*0.65</f>
        <v>2.2512042935568095</v>
      </c>
      <c r="E49" s="126">
        <f>Benchmark!E49*0.65</f>
        <v>5.4162774698318188</v>
      </c>
      <c r="F49" s="126">
        <f>Benchmark!F49*0.65</f>
        <v>4.0723890750615181</v>
      </c>
      <c r="G49" s="82">
        <f>Benchmark!G49*0.65</f>
        <v>0.47590801011025591</v>
      </c>
    </row>
    <row r="50" spans="1:7" ht="16.5">
      <c r="A50" s="51" t="s">
        <v>31</v>
      </c>
      <c r="B50" s="6">
        <f t="shared" si="3"/>
        <v>360.42947733454116</v>
      </c>
      <c r="C50" s="101">
        <f>Benchmark!C50*0.65</f>
        <v>39.656813592866428</v>
      </c>
      <c r="D50" s="90">
        <f>Benchmark!D50*0.65</f>
        <v>2.2512042935568095</v>
      </c>
      <c r="E50" s="90">
        <f>Benchmark!E50*0.65</f>
        <v>5.4772006056161855</v>
      </c>
      <c r="F50" s="90">
        <f>Benchmark!F50*0.65</f>
        <v>3.9122861468687042</v>
      </c>
      <c r="G50" s="86">
        <f>Benchmark!G50*0.65</f>
        <v>0.47590801011025591</v>
      </c>
    </row>
    <row r="51" spans="1:7" ht="16.5">
      <c r="A51" s="42" t="s">
        <v>32</v>
      </c>
      <c r="B51" s="125">
        <f t="shared" si="3"/>
        <v>358.72762393087874</v>
      </c>
      <c r="C51" s="100">
        <f>Benchmark!C51*0.65</f>
        <v>39.683713993636438</v>
      </c>
      <c r="D51" s="126">
        <f>Benchmark!D51*0.65</f>
        <v>2.2332679178459118</v>
      </c>
      <c r="E51" s="126">
        <f>Benchmark!E51*0.65</f>
        <v>5.5076621735083684</v>
      </c>
      <c r="F51" s="126">
        <f>Benchmark!F51*0.65</f>
        <v>4.1410993785777208</v>
      </c>
      <c r="G51" s="82">
        <f>Benchmark!G51*0.65</f>
        <v>0.47590801011025591</v>
      </c>
    </row>
    <row r="52" spans="1:7" ht="17.25" thickBot="1">
      <c r="A52" s="52" t="s">
        <v>33</v>
      </c>
      <c r="B52" s="6">
        <f t="shared" si="3"/>
        <v>361.14920121898245</v>
      </c>
      <c r="C52" s="104">
        <f>Benchmark!C52*0.65</f>
        <v>39.515818388830589</v>
      </c>
      <c r="D52" s="127">
        <f>Benchmark!D52*0.65</f>
        <v>2.2632122887629249</v>
      </c>
      <c r="E52" s="127">
        <f>Benchmark!E52*0.65</f>
        <v>5.5076621735083684</v>
      </c>
      <c r="F52" s="127">
        <f>Benchmark!F52*0.65</f>
        <v>3.934044409648835</v>
      </c>
      <c r="G52" s="94">
        <f>Benchmark!G52*0.65</f>
        <v>0.47590801011025591</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54" customHeight="1">
      <c r="A55" s="114" t="s">
        <v>51</v>
      </c>
      <c r="B55" s="115"/>
      <c r="C55" s="115"/>
      <c r="D55" s="115"/>
      <c r="E55" s="115"/>
      <c r="F55" s="115"/>
      <c r="G55" s="116"/>
    </row>
    <row r="56" spans="1:7" ht="18.75" customHeight="1">
      <c r="A56" s="114" t="s">
        <v>52</v>
      </c>
      <c r="B56" s="115"/>
      <c r="C56" s="115"/>
      <c r="D56" s="115"/>
      <c r="E56" s="115"/>
      <c r="F56" s="115"/>
      <c r="G56" s="116"/>
    </row>
    <row r="57" spans="1:7" ht="69" customHeight="1">
      <c r="A57" s="114" t="s">
        <v>53</v>
      </c>
      <c r="B57" s="115"/>
      <c r="C57" s="115"/>
      <c r="D57" s="115"/>
      <c r="E57" s="115"/>
      <c r="F57" s="115"/>
      <c r="G57" s="116"/>
    </row>
    <row r="58" spans="1:7">
      <c r="A58" s="117" t="s">
        <v>57</v>
      </c>
      <c r="B58" s="118"/>
      <c r="C58" s="118"/>
      <c r="D58" s="118"/>
      <c r="E58" s="118"/>
      <c r="F58" s="118"/>
      <c r="G58" s="119"/>
    </row>
    <row r="59" spans="1:7">
      <c r="A59" s="120"/>
      <c r="B59" s="121"/>
      <c r="C59" s="121"/>
      <c r="D59" s="121"/>
      <c r="E59" s="121"/>
      <c r="F59" s="121"/>
      <c r="G59" s="122"/>
    </row>
    <row r="60" spans="1:7" ht="15" customHeight="1">
      <c r="A60" s="117" t="s">
        <v>55</v>
      </c>
      <c r="B60" s="118"/>
      <c r="C60" s="118"/>
      <c r="D60" s="118"/>
      <c r="E60" s="118"/>
      <c r="F60" s="118"/>
      <c r="G60" s="119"/>
    </row>
    <row r="61" spans="1:7">
      <c r="A61" s="120"/>
      <c r="B61" s="121"/>
      <c r="C61" s="121"/>
      <c r="D61" s="121"/>
      <c r="E61" s="121"/>
      <c r="F61" s="121"/>
      <c r="G61" s="122"/>
    </row>
  </sheetData>
  <mergeCells count="14">
    <mergeCell ref="A29:G29"/>
    <mergeCell ref="C1:G1"/>
    <mergeCell ref="A2:A4"/>
    <mergeCell ref="B2:B4"/>
    <mergeCell ref="A5:G5"/>
    <mergeCell ref="A17:G17"/>
    <mergeCell ref="A60:G61"/>
    <mergeCell ref="A41:G41"/>
    <mergeCell ref="A58:G59"/>
    <mergeCell ref="A53:G53"/>
    <mergeCell ref="A54:G54"/>
    <mergeCell ref="A55:G55"/>
    <mergeCell ref="A56:G56"/>
    <mergeCell ref="A57:G57"/>
  </mergeCells>
  <pageMargins left="0.25" right="0.25" top="0.75" bottom="0.75" header="0.3" footer="0.3"/>
  <pageSetup scale="75" orientation="portrait" r:id="rId1"/>
  <headerFooter>
    <oddHeader xml:space="preserve">&amp;L&amp;"Arial Narrow,Bold"&amp;16UC Whole-Building Energy Performance Targets    &amp;"-,Regular"&amp;11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topLeftCell="A40" zoomScaleNormal="100" workbookViewId="0">
      <selection activeCell="A58" sqref="A1:G59"/>
    </sheetView>
  </sheetViews>
  <sheetFormatPr defaultColWidth="3.42578125" defaultRowHeight="15"/>
  <cols>
    <col min="1" max="1" width="16.140625" customWidth="1"/>
    <col min="2" max="2" width="19.42578125" style="5" customWidth="1"/>
    <col min="3" max="6" width="19.42578125" customWidth="1"/>
    <col min="7" max="7" width="19.42578125" style="9" customWidth="1"/>
    <col min="9" max="9" width="4" bestFit="1" customWidth="1"/>
  </cols>
  <sheetData>
    <row r="1" spans="1:7" ht="15" customHeight="1" thickBot="1">
      <c r="A1" s="123"/>
      <c r="B1" s="128"/>
      <c r="C1" s="129" t="s">
        <v>39</v>
      </c>
      <c r="D1" s="130"/>
      <c r="E1" s="128"/>
      <c r="F1" s="129" t="s">
        <v>39</v>
      </c>
      <c r="G1" s="130"/>
    </row>
    <row r="2" spans="1:7" ht="18.75" customHeight="1">
      <c r="A2" s="30" t="s">
        <v>45</v>
      </c>
      <c r="B2" s="61" t="s">
        <v>58</v>
      </c>
      <c r="C2" s="62" t="s">
        <v>35</v>
      </c>
      <c r="D2" s="131" t="s">
        <v>37</v>
      </c>
      <c r="E2" s="61" t="s">
        <v>59</v>
      </c>
      <c r="F2" s="62" t="s">
        <v>35</v>
      </c>
      <c r="G2" s="131" t="s">
        <v>37</v>
      </c>
    </row>
    <row r="3" spans="1:7" ht="18.75" customHeight="1">
      <c r="A3" s="31"/>
      <c r="B3" s="67"/>
      <c r="C3" s="68" t="s">
        <v>40</v>
      </c>
      <c r="D3" s="132" t="s">
        <v>43</v>
      </c>
      <c r="E3" s="67"/>
      <c r="F3" s="68" t="s">
        <v>40</v>
      </c>
      <c r="G3" s="132" t="s">
        <v>43</v>
      </c>
    </row>
    <row r="4" spans="1:7" ht="67.5" customHeight="1" thickBot="1">
      <c r="A4" s="32"/>
      <c r="B4" s="73"/>
      <c r="C4" s="19" t="s">
        <v>34</v>
      </c>
      <c r="D4" s="20" t="s">
        <v>5</v>
      </c>
      <c r="E4" s="73"/>
      <c r="F4" s="19" t="s">
        <v>34</v>
      </c>
      <c r="G4" s="20" t="s">
        <v>5</v>
      </c>
    </row>
    <row r="5" spans="1:7" ht="17.25" thickBot="1">
      <c r="A5" s="22" t="s">
        <v>16</v>
      </c>
      <c r="B5" s="23"/>
      <c r="C5" s="23"/>
      <c r="D5" s="23"/>
      <c r="E5" s="23"/>
      <c r="F5" s="23"/>
      <c r="G5" s="24"/>
    </row>
    <row r="6" spans="1:7" ht="16.5">
      <c r="A6" s="4" t="s">
        <v>24</v>
      </c>
      <c r="B6" s="6">
        <f t="shared" ref="B6:B16" si="0">(C6*3.412)+(D6*100)</f>
        <v>35.450025620249967</v>
      </c>
      <c r="C6" s="98">
        <f>Benchmark!C6*0.6</f>
        <v>6.7272382180323573</v>
      </c>
      <c r="D6" s="76">
        <f>Benchmark!D6*0.6</f>
        <v>0.12496688820323563</v>
      </c>
      <c r="E6" s="6">
        <f t="shared" ref="E6:E16" si="1">(F6*3.412)+(G6*100)</f>
        <v>32.495856818562473</v>
      </c>
      <c r="F6" s="98">
        <f>Benchmark!C6*0.55</f>
        <v>6.1666350331963287</v>
      </c>
      <c r="G6" s="76">
        <f>Benchmark!D6*0.55</f>
        <v>0.11455298085296602</v>
      </c>
    </row>
    <row r="7" spans="1:7" ht="16.5">
      <c r="A7" s="42" t="s">
        <v>25</v>
      </c>
      <c r="B7" s="80">
        <f t="shared" si="0"/>
        <v>39.537093354404149</v>
      </c>
      <c r="C7" s="100">
        <f>Benchmark!C7*0.6</f>
        <v>7.9874709392821961</v>
      </c>
      <c r="D7" s="82">
        <f>Benchmark!D7*0.6</f>
        <v>0.12283842509573298</v>
      </c>
      <c r="E7" s="80">
        <f t="shared" si="1"/>
        <v>36.242335574870474</v>
      </c>
      <c r="F7" s="100">
        <f>Benchmark!C7*0.55</f>
        <v>7.3218483610086809</v>
      </c>
      <c r="G7" s="82">
        <f>Benchmark!D7*0.55</f>
        <v>0.11260188967108857</v>
      </c>
    </row>
    <row r="8" spans="1:7" ht="16.5">
      <c r="A8" s="47" t="s">
        <v>26</v>
      </c>
      <c r="B8" s="7">
        <f t="shared" si="0"/>
        <v>36.325815971955215</v>
      </c>
      <c r="C8" s="101">
        <f>Benchmark!C8*0.6</f>
        <v>7.787817521283988</v>
      </c>
      <c r="D8" s="86">
        <f>Benchmark!D8*0.6</f>
        <v>9.753782589334252E-2</v>
      </c>
      <c r="E8" s="7">
        <f t="shared" si="1"/>
        <v>33.298664640958954</v>
      </c>
      <c r="F8" s="101">
        <f>Benchmark!C8*0.55</f>
        <v>7.1388327278436563</v>
      </c>
      <c r="G8" s="86">
        <f>Benchmark!D8*0.55</f>
        <v>8.9409673735563994E-2</v>
      </c>
    </row>
    <row r="9" spans="1:7" ht="16.5">
      <c r="A9" s="42" t="s">
        <v>23</v>
      </c>
      <c r="B9" s="80">
        <f t="shared" si="0"/>
        <v>35.474307985047723</v>
      </c>
      <c r="C9" s="100">
        <f>Benchmark!C9*0.6</f>
        <v>7.3999557856823728</v>
      </c>
      <c r="D9" s="82">
        <f>Benchmark!D9*0.6</f>
        <v>0.10225658844299469</v>
      </c>
      <c r="E9" s="80">
        <f t="shared" si="1"/>
        <v>32.518115652960418</v>
      </c>
      <c r="F9" s="100">
        <f>Benchmark!C9*0.55</f>
        <v>6.7832928035421762</v>
      </c>
      <c r="G9" s="82">
        <f>Benchmark!D9*0.55</f>
        <v>9.3735206072745145E-2</v>
      </c>
    </row>
    <row r="10" spans="1:7" ht="16.5">
      <c r="A10" s="47" t="s">
        <v>27</v>
      </c>
      <c r="B10" s="7">
        <f t="shared" si="0"/>
        <v>41.148819153952765</v>
      </c>
      <c r="C10" s="101">
        <f>Benchmark!C10*0.6</f>
        <v>8.6093213940664253</v>
      </c>
      <c r="D10" s="86">
        <f>Benchmark!D10*0.6</f>
        <v>0.11773814557398124</v>
      </c>
      <c r="E10" s="7">
        <f t="shared" si="1"/>
        <v>37.719750891123375</v>
      </c>
      <c r="F10" s="101">
        <f>Benchmark!C10*0.55</f>
        <v>7.8918779445608909</v>
      </c>
      <c r="G10" s="86">
        <f>Benchmark!D10*0.55</f>
        <v>0.10792663344281615</v>
      </c>
    </row>
    <row r="11" spans="1:7" ht="16.5">
      <c r="A11" s="42" t="s">
        <v>28</v>
      </c>
      <c r="B11" s="80">
        <f t="shared" si="0"/>
        <v>39.175230003826506</v>
      </c>
      <c r="C11" s="100">
        <f>Benchmark!C11*0.6</f>
        <v>8.3257372398396701</v>
      </c>
      <c r="D11" s="82">
        <f>Benchmark!D11*0.6</f>
        <v>0.10767814541493555</v>
      </c>
      <c r="E11" s="80">
        <f t="shared" si="1"/>
        <v>35.910627503507641</v>
      </c>
      <c r="F11" s="100">
        <f>Benchmark!C11*0.55</f>
        <v>7.6319258031863653</v>
      </c>
      <c r="G11" s="82">
        <f>Benchmark!D11*0.55</f>
        <v>9.8704966630357591E-2</v>
      </c>
    </row>
    <row r="12" spans="1:7" ht="16.5">
      <c r="A12" s="47" t="s">
        <v>29</v>
      </c>
      <c r="B12" s="7">
        <f t="shared" si="0"/>
        <v>34.635207685533892</v>
      </c>
      <c r="C12" s="101">
        <f>Benchmark!C12*0.6</f>
        <v>7.3376435724217863</v>
      </c>
      <c r="D12" s="86">
        <f>Benchmark!D12*0.6</f>
        <v>9.5991678164307551E-2</v>
      </c>
      <c r="E12" s="7">
        <f t="shared" si="1"/>
        <v>31.748940378406068</v>
      </c>
      <c r="F12" s="101">
        <f>Benchmark!C12*0.55</f>
        <v>6.7261732747199714</v>
      </c>
      <c r="G12" s="86">
        <f>Benchmark!D12*0.55</f>
        <v>8.799237165061527E-2</v>
      </c>
    </row>
    <row r="13" spans="1:7" ht="16.5">
      <c r="A13" s="42" t="s">
        <v>30</v>
      </c>
      <c r="B13" s="80">
        <f t="shared" si="0"/>
        <v>35.507132206338383</v>
      </c>
      <c r="C13" s="100">
        <f>Benchmark!C13*0.6</f>
        <v>6.667469360415061</v>
      </c>
      <c r="D13" s="82">
        <f>Benchmark!D13*0.6</f>
        <v>0.12757726748602199</v>
      </c>
      <c r="E13" s="80">
        <f t="shared" si="1"/>
        <v>32.548204522476851</v>
      </c>
      <c r="F13" s="100">
        <f>Benchmark!C13*0.55</f>
        <v>6.1118469137138058</v>
      </c>
      <c r="G13" s="82">
        <f>Benchmark!D13*0.55</f>
        <v>0.1169458285288535</v>
      </c>
    </row>
    <row r="14" spans="1:7" ht="16.5">
      <c r="A14" s="51" t="s">
        <v>31</v>
      </c>
      <c r="B14" s="7">
        <f t="shared" si="0"/>
        <v>36.157976915456111</v>
      </c>
      <c r="C14" s="101">
        <f>Benchmark!C14*0.6</f>
        <v>6.8582210336617564</v>
      </c>
      <c r="D14" s="86">
        <f>Benchmark!D14*0.6</f>
        <v>0.12757726748602199</v>
      </c>
      <c r="E14" s="7">
        <f t="shared" si="1"/>
        <v>33.144812172501439</v>
      </c>
      <c r="F14" s="101">
        <f>Benchmark!C14*0.55</f>
        <v>6.2867026141899442</v>
      </c>
      <c r="G14" s="86">
        <f>Benchmark!D14*0.55</f>
        <v>0.1169458285288535</v>
      </c>
    </row>
    <row r="15" spans="1:7" ht="16.5">
      <c r="A15" s="42" t="s">
        <v>32</v>
      </c>
      <c r="B15" s="80">
        <f t="shared" si="0"/>
        <v>35.093072342788901</v>
      </c>
      <c r="C15" s="100">
        <f>Benchmark!C15*0.6</f>
        <v>6.8950996904894506</v>
      </c>
      <c r="D15" s="82">
        <f>Benchmark!D15*0.6</f>
        <v>0.115669921988389</v>
      </c>
      <c r="E15" s="80">
        <f t="shared" si="1"/>
        <v>32.168649647556499</v>
      </c>
      <c r="F15" s="100">
        <f>Benchmark!C15*0.55</f>
        <v>6.3205080496153307</v>
      </c>
      <c r="G15" s="82">
        <f>Benchmark!D15*0.55</f>
        <v>0.10603076182268993</v>
      </c>
    </row>
    <row r="16" spans="1:7" ht="17.25" thickBot="1">
      <c r="A16" s="52" t="s">
        <v>33</v>
      </c>
      <c r="B16" s="8">
        <f t="shared" si="0"/>
        <v>36.295623950165151</v>
      </c>
      <c r="C16" s="104">
        <f>Benchmark!C16*0.6</f>
        <v>6.6649260047717709</v>
      </c>
      <c r="D16" s="94">
        <f>Benchmark!D16*0.6</f>
        <v>0.13554896421883864</v>
      </c>
      <c r="E16" s="8">
        <f t="shared" si="1"/>
        <v>33.270988620984724</v>
      </c>
      <c r="F16" s="104">
        <f>Benchmark!C16*0.55</f>
        <v>6.1095155043741238</v>
      </c>
      <c r="G16" s="94">
        <f>Benchmark!D16*0.55</f>
        <v>0.1242532172006021</v>
      </c>
    </row>
    <row r="17" spans="1:7" ht="17.25" thickBot="1">
      <c r="A17" s="22" t="s">
        <v>17</v>
      </c>
      <c r="B17" s="23"/>
      <c r="C17" s="23"/>
      <c r="D17" s="23"/>
      <c r="E17" s="23"/>
      <c r="F17" s="23"/>
      <c r="G17" s="24"/>
    </row>
    <row r="18" spans="1:7" ht="16.5">
      <c r="A18" s="4" t="s">
        <v>24</v>
      </c>
      <c r="B18" s="6">
        <f t="shared" ref="B18:B28" si="2">(C18*3.412)+(D18*100)</f>
        <v>33.919748360410722</v>
      </c>
      <c r="C18" s="98">
        <f>Benchmark!C18*0.6</f>
        <v>4.7090667526226504</v>
      </c>
      <c r="D18" s="76">
        <f>Benchmark!D18*0.6</f>
        <v>0.17852412600462234</v>
      </c>
      <c r="E18" s="6">
        <f t="shared" ref="E18:E28" si="3">(F18*3.412)+(G18*100)</f>
        <v>31.093102663709828</v>
      </c>
      <c r="F18" s="98">
        <f>Benchmark!C18*0.55</f>
        <v>4.3166445232374304</v>
      </c>
      <c r="G18" s="76">
        <f>Benchmark!D18*0.55</f>
        <v>0.16364711550423716</v>
      </c>
    </row>
    <row r="19" spans="1:7" ht="16.5">
      <c r="A19" s="42" t="s">
        <v>25</v>
      </c>
      <c r="B19" s="80">
        <f t="shared" si="2"/>
        <v>36.625622033629163</v>
      </c>
      <c r="C19" s="100">
        <f>Benchmark!C19*0.6</f>
        <v>5.5912296574975366</v>
      </c>
      <c r="D19" s="82">
        <f>Benchmark!D19*0.6</f>
        <v>0.17548346442247567</v>
      </c>
      <c r="E19" s="80">
        <f t="shared" si="3"/>
        <v>33.573486864160074</v>
      </c>
      <c r="F19" s="100">
        <f>Benchmark!C19*0.55</f>
        <v>5.1252938527060756</v>
      </c>
      <c r="G19" s="82">
        <f>Benchmark!D19*0.55</f>
        <v>0.16085984238726939</v>
      </c>
    </row>
    <row r="20" spans="1:7" ht="16.5">
      <c r="A20" s="47" t="s">
        <v>26</v>
      </c>
      <c r="B20" s="7">
        <f t="shared" si="2"/>
        <v>32.534398495455036</v>
      </c>
      <c r="C20" s="101">
        <f>Benchmark!C20*0.6</f>
        <v>5.4514722648987926</v>
      </c>
      <c r="D20" s="86">
        <f>Benchmark!D20*0.6</f>
        <v>0.1393397512762036</v>
      </c>
      <c r="E20" s="7">
        <f t="shared" si="3"/>
        <v>29.823198620833789</v>
      </c>
      <c r="F20" s="101">
        <f>Benchmark!C20*0.55</f>
        <v>4.9971829094905598</v>
      </c>
      <c r="G20" s="86">
        <f>Benchmark!D20*0.55</f>
        <v>0.12772810533651999</v>
      </c>
    </row>
    <row r="21" spans="1:7" ht="16.5">
      <c r="A21" s="42" t="s">
        <v>23</v>
      </c>
      <c r="B21" s="80">
        <f t="shared" si="2"/>
        <v>32.282138461808742</v>
      </c>
      <c r="C21" s="100">
        <f>Benchmark!C21*0.6</f>
        <v>5.1799690499776618</v>
      </c>
      <c r="D21" s="82">
        <f>Benchmark!D21*0.6</f>
        <v>0.14608084063284957</v>
      </c>
      <c r="E21" s="80">
        <f t="shared" si="3"/>
        <v>29.591960256658012</v>
      </c>
      <c r="F21" s="100">
        <f>Benchmark!C21*0.55</f>
        <v>4.7483049624795237</v>
      </c>
      <c r="G21" s="82">
        <f>Benchmark!D21*0.55</f>
        <v>0.13390743724677878</v>
      </c>
    </row>
    <row r="22" spans="1:7" ht="16.5">
      <c r="A22" s="47" t="s">
        <v>27</v>
      </c>
      <c r="B22" s="7">
        <f t="shared" si="2"/>
        <v>37.382238299585566</v>
      </c>
      <c r="C22" s="101">
        <f>Benchmark!C22*0.6</f>
        <v>6.026524975846498</v>
      </c>
      <c r="D22" s="86">
        <f>Benchmark!D22*0.6</f>
        <v>0.1681973508199732</v>
      </c>
      <c r="E22" s="7">
        <f t="shared" si="3"/>
        <v>34.267051774620114</v>
      </c>
      <c r="F22" s="101">
        <f>Benchmark!C22*0.55</f>
        <v>5.5243145611926243</v>
      </c>
      <c r="G22" s="86">
        <f>Benchmark!D22*0.55</f>
        <v>0.1541809049183088</v>
      </c>
    </row>
    <row r="23" spans="1:7" ht="16.5">
      <c r="A23" s="42" t="s">
        <v>28</v>
      </c>
      <c r="B23" s="80">
        <f t="shared" si="2"/>
        <v>35.267783025766718</v>
      </c>
      <c r="C23" s="100">
        <f>Benchmark!C23*0.6</f>
        <v>5.828016067887769</v>
      </c>
      <c r="D23" s="82">
        <f>Benchmark!D23*0.6</f>
        <v>0.15382592202133649</v>
      </c>
      <c r="E23" s="80">
        <f t="shared" si="3"/>
        <v>32.328801106952824</v>
      </c>
      <c r="F23" s="100">
        <f>Benchmark!C23*0.55</f>
        <v>5.3423480622304549</v>
      </c>
      <c r="G23" s="82">
        <f>Benchmark!D23*0.55</f>
        <v>0.14100709518622512</v>
      </c>
    </row>
    <row r="24" spans="1:7" ht="16.5">
      <c r="A24" s="47" t="s">
        <v>29</v>
      </c>
      <c r="B24" s="7">
        <f t="shared" si="2"/>
        <v>31.238324788987555</v>
      </c>
      <c r="C24" s="101">
        <f>Benchmark!C24*0.6</f>
        <v>5.1363505006952499</v>
      </c>
      <c r="D24" s="86">
        <f>Benchmark!D24*0.6</f>
        <v>0.13713096880615364</v>
      </c>
      <c r="E24" s="7">
        <f t="shared" si="3"/>
        <v>28.635131056571929</v>
      </c>
      <c r="F24" s="101">
        <f>Benchmark!C24*0.55</f>
        <v>4.708321292303979</v>
      </c>
      <c r="G24" s="86">
        <f>Benchmark!D24*0.55</f>
        <v>0.12570338807230752</v>
      </c>
    </row>
    <row r="25" spans="1:7" ht="16.5">
      <c r="A25" s="42" t="s">
        <v>30</v>
      </c>
      <c r="B25" s="80">
        <f t="shared" si="2"/>
        <v>34.149907746989904</v>
      </c>
      <c r="C25" s="100">
        <f>Benchmark!C25*0.6</f>
        <v>4.6672285522905428</v>
      </c>
      <c r="D25" s="82">
        <f>Benchmark!D25*0.6</f>
        <v>0.18225323926574571</v>
      </c>
      <c r="E25" s="80">
        <f t="shared" si="3"/>
        <v>31.304082101407417</v>
      </c>
      <c r="F25" s="100">
        <f>Benchmark!C25*0.55</f>
        <v>4.2782928395996649</v>
      </c>
      <c r="G25" s="82">
        <f>Benchmark!D25*0.55</f>
        <v>0.16706546932693359</v>
      </c>
    </row>
    <row r="26" spans="1:7" ht="16.5">
      <c r="A26" s="51" t="s">
        <v>31</v>
      </c>
      <c r="B26" s="7">
        <f t="shared" si="2"/>
        <v>34.605499043372305</v>
      </c>
      <c r="C26" s="101">
        <f>Benchmark!C26*0.6</f>
        <v>4.8007547235632284</v>
      </c>
      <c r="D26" s="86">
        <f>Benchmark!D26*0.6</f>
        <v>0.18225323926574571</v>
      </c>
      <c r="E26" s="7">
        <f t="shared" si="3"/>
        <v>31.721707456424618</v>
      </c>
      <c r="F26" s="101">
        <f>Benchmark!C26*0.55</f>
        <v>4.4006918299329598</v>
      </c>
      <c r="G26" s="86">
        <f>Benchmark!D26*0.55</f>
        <v>0.16706546932693359</v>
      </c>
    </row>
    <row r="27" spans="1:7" ht="16.5">
      <c r="A27" s="42" t="s">
        <v>32</v>
      </c>
      <c r="B27" s="80">
        <f t="shared" si="2"/>
        <v>32.992530670534862</v>
      </c>
      <c r="C27" s="100">
        <f>Benchmark!C27*0.6</f>
        <v>4.8265697833426149</v>
      </c>
      <c r="D27" s="82">
        <f>Benchmark!D27*0.6</f>
        <v>0.16524274569769859</v>
      </c>
      <c r="E27" s="80">
        <f t="shared" si="3"/>
        <v>30.243153114656959</v>
      </c>
      <c r="F27" s="100">
        <f>Benchmark!C27*0.55</f>
        <v>4.4243556347307313</v>
      </c>
      <c r="G27" s="82">
        <f>Benchmark!D27*0.55</f>
        <v>0.15147251688955704</v>
      </c>
    </row>
    <row r="28" spans="1:7" ht="17.25" thickBot="1">
      <c r="A28" s="52" t="s">
        <v>33</v>
      </c>
      <c r="B28" s="8">
        <f t="shared" si="2"/>
        <v>35.282647015345276</v>
      </c>
      <c r="C28" s="104">
        <f>Benchmark!C28*0.6</f>
        <v>4.6654482033402385</v>
      </c>
      <c r="D28" s="94">
        <f>Benchmark!D28*0.6</f>
        <v>0.19364137745548379</v>
      </c>
      <c r="E28" s="8">
        <f t="shared" si="3"/>
        <v>32.34242643073317</v>
      </c>
      <c r="F28" s="104">
        <f>Benchmark!C28*0.55</f>
        <v>4.2766608530618857</v>
      </c>
      <c r="G28" s="94">
        <f>Benchmark!D28*0.55</f>
        <v>0.17750459600086016</v>
      </c>
    </row>
    <row r="29" spans="1:7" ht="18.75" thickBot="1">
      <c r="A29" s="22" t="s">
        <v>46</v>
      </c>
      <c r="B29" s="23"/>
      <c r="C29" s="23"/>
      <c r="D29" s="23"/>
      <c r="E29" s="23"/>
      <c r="F29" s="23"/>
      <c r="G29" s="24"/>
    </row>
    <row r="30" spans="1:7" ht="16.5">
      <c r="A30" s="4" t="s">
        <v>24</v>
      </c>
      <c r="B30" s="6">
        <f t="shared" ref="B30:B40" si="4">(C30*3.412)+(D30*100)</f>
        <v>183.74514037039199</v>
      </c>
      <c r="C30" s="75">
        <f>Benchmark!C30*0.6</f>
        <v>21.622667166000003</v>
      </c>
      <c r="D30" s="76">
        <f>Benchmark!D30*0.6</f>
        <v>1.0996859999999999</v>
      </c>
      <c r="E30" s="6">
        <f t="shared" ref="E30:E40" si="5">(F30*3.412)+(G30*100)</f>
        <v>168.43304533952602</v>
      </c>
      <c r="F30" s="75">
        <f>Benchmark!C30*0.55</f>
        <v>19.820778235500004</v>
      </c>
      <c r="G30" s="76">
        <f>Benchmark!D30*0.55</f>
        <v>1.0080455000000001</v>
      </c>
    </row>
    <row r="31" spans="1:7" ht="16.5">
      <c r="A31" s="42" t="s">
        <v>25</v>
      </c>
      <c r="B31" s="80">
        <f t="shared" si="4"/>
        <v>187.08830656929604</v>
      </c>
      <c r="C31" s="81">
        <f>Benchmark!C31*0.6</f>
        <v>22.677053508000004</v>
      </c>
      <c r="D31" s="82">
        <f>Benchmark!D31*0.6</f>
        <v>1.0971420000000001</v>
      </c>
      <c r="E31" s="80">
        <f t="shared" si="5"/>
        <v>171.49761435518803</v>
      </c>
      <c r="F31" s="81">
        <f>Benchmark!C31*0.55</f>
        <v>20.787299049000005</v>
      </c>
      <c r="G31" s="82">
        <f>Benchmark!D31*0.55</f>
        <v>1.0057135000000001</v>
      </c>
    </row>
    <row r="32" spans="1:7" ht="16.5">
      <c r="A32" s="47" t="s">
        <v>26</v>
      </c>
      <c r="B32" s="7">
        <f t="shared" si="4"/>
        <v>183.49435914928802</v>
      </c>
      <c r="C32" s="85">
        <f>Benchmark!C32*0.6</f>
        <v>22.510011474000002</v>
      </c>
      <c r="D32" s="86">
        <f>Benchmark!D32*0.6</f>
        <v>1.066902</v>
      </c>
      <c r="E32" s="7">
        <f t="shared" si="5"/>
        <v>168.20316255351401</v>
      </c>
      <c r="F32" s="85">
        <f>Benchmark!C32*0.55</f>
        <v>20.634177184500004</v>
      </c>
      <c r="G32" s="86">
        <f>Benchmark!D32*0.55</f>
        <v>0.97799350000000007</v>
      </c>
    </row>
    <row r="33" spans="1:7" ht="16.5">
      <c r="A33" s="42" t="s">
        <v>23</v>
      </c>
      <c r="B33" s="80">
        <f t="shared" si="4"/>
        <v>182.951136454368</v>
      </c>
      <c r="C33" s="81">
        <f>Benchmark!C33*0.6</f>
        <v>22.185503063999999</v>
      </c>
      <c r="D33" s="82">
        <f>Benchmark!D33*0.6</f>
        <v>1.0725419999999999</v>
      </c>
      <c r="E33" s="80">
        <f t="shared" si="5"/>
        <v>167.70520841650398</v>
      </c>
      <c r="F33" s="81">
        <f>Benchmark!C33*0.55</f>
        <v>20.336711141999999</v>
      </c>
      <c r="G33" s="82">
        <f>Benchmark!D33*0.55</f>
        <v>0.98316349999999997</v>
      </c>
    </row>
    <row r="34" spans="1:7" ht="16.5">
      <c r="A34" s="47" t="s">
        <v>27</v>
      </c>
      <c r="B34" s="7">
        <f t="shared" si="4"/>
        <v>188.25389311951199</v>
      </c>
      <c r="C34" s="85">
        <f>Benchmark!C34*0.6</f>
        <v>23.197330926000003</v>
      </c>
      <c r="D34" s="86">
        <f>Benchmark!D34*0.6</f>
        <v>1.091046</v>
      </c>
      <c r="E34" s="7">
        <f t="shared" si="5"/>
        <v>172.56606869288601</v>
      </c>
      <c r="F34" s="85">
        <f>Benchmark!C34*0.55</f>
        <v>21.264220015500005</v>
      </c>
      <c r="G34" s="86">
        <f>Benchmark!D34*0.55</f>
        <v>1.0001255</v>
      </c>
    </row>
    <row r="35" spans="1:7" ht="16.5">
      <c r="A35" s="42" t="s">
        <v>28</v>
      </c>
      <c r="B35" s="80">
        <f t="shared" si="4"/>
        <v>186.24194996879999</v>
      </c>
      <c r="C35" s="81">
        <f>Benchmark!C35*0.6</f>
        <v>22.9600674</v>
      </c>
      <c r="D35" s="82">
        <f>Benchmark!D35*0.6</f>
        <v>1.0790219999999999</v>
      </c>
      <c r="E35" s="80">
        <f t="shared" si="5"/>
        <v>170.72178747140001</v>
      </c>
      <c r="F35" s="81">
        <f>Benchmark!C35*0.55</f>
        <v>21.04672845</v>
      </c>
      <c r="G35" s="82">
        <f>Benchmark!D35*0.55</f>
        <v>0.98910350000000014</v>
      </c>
    </row>
    <row r="36" spans="1:7" ht="16.5">
      <c r="A36" s="47" t="s">
        <v>29</v>
      </c>
      <c r="B36" s="7">
        <f t="shared" si="4"/>
        <v>182.02445477551197</v>
      </c>
      <c r="C36" s="85">
        <f>Benchmark!C36*0.6</f>
        <v>22.133368925999999</v>
      </c>
      <c r="D36" s="86">
        <f>Benchmark!D36*0.6</f>
        <v>1.0650539999999999</v>
      </c>
      <c r="E36" s="7">
        <f t="shared" si="5"/>
        <v>166.85575021088601</v>
      </c>
      <c r="F36" s="85">
        <f>Benchmark!C36*0.55</f>
        <v>20.288921515500004</v>
      </c>
      <c r="G36" s="86">
        <f>Benchmark!D36*0.55</f>
        <v>0.9762995000000001</v>
      </c>
    </row>
    <row r="37" spans="1:7" ht="16.5">
      <c r="A37" s="42" t="s">
        <v>30</v>
      </c>
      <c r="B37" s="80">
        <f t="shared" si="4"/>
        <v>183.886519168224</v>
      </c>
      <c r="C37" s="81">
        <f>Benchmark!C37*0.6</f>
        <v>21.572660952000003</v>
      </c>
      <c r="D37" s="82">
        <f>Benchmark!D37*0.6</f>
        <v>1.102806</v>
      </c>
      <c r="E37" s="80">
        <f t="shared" si="5"/>
        <v>168.56264257087201</v>
      </c>
      <c r="F37" s="81">
        <f>Benchmark!C37*0.55</f>
        <v>19.774939206000003</v>
      </c>
      <c r="G37" s="82">
        <f>Benchmark!D37*0.55</f>
        <v>1.0109055</v>
      </c>
    </row>
    <row r="38" spans="1:7" ht="16.5">
      <c r="A38" s="51" t="s">
        <v>31</v>
      </c>
      <c r="B38" s="7">
        <f t="shared" si="4"/>
        <v>184.43105491982396</v>
      </c>
      <c r="C38" s="85">
        <f>Benchmark!C38*0.6</f>
        <v>21.732255251999998</v>
      </c>
      <c r="D38" s="86">
        <f>Benchmark!D38*0.6</f>
        <v>1.102806</v>
      </c>
      <c r="E38" s="7">
        <f t="shared" si="5"/>
        <v>169.06180034317202</v>
      </c>
      <c r="F38" s="85">
        <f>Benchmark!C38*0.55</f>
        <v>19.921233981</v>
      </c>
      <c r="G38" s="86">
        <f>Benchmark!D38*0.55</f>
        <v>1.0109055</v>
      </c>
    </row>
    <row r="39" spans="1:7" ht="16.5">
      <c r="A39" s="42" t="s">
        <v>32</v>
      </c>
      <c r="B39" s="80">
        <f t="shared" si="4"/>
        <v>183.11313183179999</v>
      </c>
      <c r="C39" s="81">
        <f>Benchmark!C39*0.6</f>
        <v>21.763110150000003</v>
      </c>
      <c r="D39" s="82">
        <f>Benchmark!D39*0.6</f>
        <v>1.0885739999999999</v>
      </c>
      <c r="E39" s="80">
        <f t="shared" si="5"/>
        <v>167.85370417915001</v>
      </c>
      <c r="F39" s="81">
        <f>Benchmark!C39*0.55</f>
        <v>19.949517637500005</v>
      </c>
      <c r="G39" s="82">
        <f>Benchmark!D39*0.55</f>
        <v>0.99785950000000001</v>
      </c>
    </row>
    <row r="40" spans="1:7" ht="17.25" thickBot="1">
      <c r="A40" s="52" t="s">
        <v>33</v>
      </c>
      <c r="B40" s="8">
        <f t="shared" si="4"/>
        <v>184.83205869153599</v>
      </c>
      <c r="C40" s="93">
        <f>Benchmark!C40*0.6</f>
        <v>21.570533028</v>
      </c>
      <c r="D40" s="94">
        <f>Benchmark!D40*0.6</f>
        <v>1.1123339999999999</v>
      </c>
      <c r="E40" s="8">
        <f t="shared" si="5"/>
        <v>169.42938713390799</v>
      </c>
      <c r="F40" s="93">
        <f>Benchmark!C40*0.55</f>
        <v>19.772988609000002</v>
      </c>
      <c r="G40" s="94">
        <f>Benchmark!D40*0.55</f>
        <v>1.0196395</v>
      </c>
    </row>
    <row r="41" spans="1:7" ht="18.75" thickBot="1">
      <c r="A41" s="36" t="s">
        <v>47</v>
      </c>
      <c r="B41" s="37"/>
      <c r="C41" s="37"/>
      <c r="D41" s="37"/>
      <c r="E41" s="37"/>
      <c r="F41" s="37"/>
      <c r="G41" s="38"/>
    </row>
    <row r="42" spans="1:7" ht="16.5">
      <c r="A42" s="4" t="s">
        <v>24</v>
      </c>
      <c r="B42" s="6">
        <f>(C42*3.412)+(D42*100)</f>
        <v>332.04025512053403</v>
      </c>
      <c r="C42" s="98">
        <f>Benchmark!C42*0.6</f>
        <v>36.518096113967644</v>
      </c>
      <c r="D42" s="133">
        <f>Benchmark!D42*0.6</f>
        <v>2.0744051117967643</v>
      </c>
      <c r="E42" s="134">
        <f>(F42*3.412)+(G42*100)</f>
        <v>304.37023386048958</v>
      </c>
      <c r="F42" s="98">
        <f>Benchmark!C42*0.55</f>
        <v>33.47492143780368</v>
      </c>
      <c r="G42" s="76">
        <f>Benchmark!D42*0.55</f>
        <v>1.9015380191470341</v>
      </c>
    </row>
    <row r="43" spans="1:7" ht="16.5">
      <c r="A43" s="42" t="s">
        <v>25</v>
      </c>
      <c r="B43" s="125">
        <f t="shared" ref="B43:B52" si="6">(C43*3.412)+(D43*100)</f>
        <v>334.63951978418788</v>
      </c>
      <c r="C43" s="100">
        <f>Benchmark!C43*0.6</f>
        <v>37.366636076717811</v>
      </c>
      <c r="D43" s="135">
        <f>Benchmark!D43*0.6</f>
        <v>2.0714455749042671</v>
      </c>
      <c r="E43" s="136">
        <f t="shared" ref="E43:E52" si="7">(F43*3.412)+(G43*100)</f>
        <v>306.75289313550559</v>
      </c>
      <c r="F43" s="100">
        <f>Benchmark!C43*0.55</f>
        <v>34.252749736991326</v>
      </c>
      <c r="G43" s="82">
        <f>Benchmark!D43*0.55</f>
        <v>1.8988251103289115</v>
      </c>
    </row>
    <row r="44" spans="1:7" ht="16.5">
      <c r="A44" s="47" t="s">
        <v>26</v>
      </c>
      <c r="B44" s="6">
        <f t="shared" si="6"/>
        <v>330.66290232662078</v>
      </c>
      <c r="C44" s="101">
        <f>Benchmark!C44*0.6</f>
        <v>37.232205426716014</v>
      </c>
      <c r="D44" s="87">
        <f>Benchmark!D44*0.6</f>
        <v>2.0362661741066574</v>
      </c>
      <c r="E44" s="137">
        <f t="shared" si="7"/>
        <v>303.10766046606909</v>
      </c>
      <c r="F44" s="101">
        <f>Benchmark!C44*0.55</f>
        <v>34.129521641156352</v>
      </c>
      <c r="G44" s="86">
        <f>Benchmark!D44*0.55</f>
        <v>1.8665773262644363</v>
      </c>
    </row>
    <row r="45" spans="1:7" ht="16.5">
      <c r="A45" s="42" t="s">
        <v>23</v>
      </c>
      <c r="B45" s="125">
        <f t="shared" si="6"/>
        <v>330.42796492368825</v>
      </c>
      <c r="C45" s="100">
        <f>Benchmark!C45*0.6</f>
        <v>36.971050342317625</v>
      </c>
      <c r="D45" s="135">
        <f>Benchmark!D45*0.6</f>
        <v>2.0428274115570053</v>
      </c>
      <c r="E45" s="136">
        <f t="shared" si="7"/>
        <v>302.89230118004758</v>
      </c>
      <c r="F45" s="100">
        <f>Benchmark!C45*0.55</f>
        <v>33.890129480457823</v>
      </c>
      <c r="G45" s="82">
        <f>Benchmark!D45*0.55</f>
        <v>1.8725917939272549</v>
      </c>
    </row>
    <row r="46" spans="1:7" ht="16.5">
      <c r="A46" s="47" t="s">
        <v>27</v>
      </c>
      <c r="B46" s="6">
        <f t="shared" si="6"/>
        <v>335.35896708507119</v>
      </c>
      <c r="C46" s="101">
        <f>Benchmark!C46*0.6</f>
        <v>37.785340457933579</v>
      </c>
      <c r="D46" s="87">
        <f>Benchmark!D46*0.6</f>
        <v>2.0643538544260185</v>
      </c>
      <c r="E46" s="137">
        <f t="shared" si="7"/>
        <v>307.41238649464867</v>
      </c>
      <c r="F46" s="101">
        <f>Benchmark!C46*0.55</f>
        <v>34.63656208643912</v>
      </c>
      <c r="G46" s="86">
        <f>Benchmark!D46*0.55</f>
        <v>1.8923243665571838</v>
      </c>
    </row>
    <row r="47" spans="1:7" ht="16.5">
      <c r="A47" s="42" t="s">
        <v>28</v>
      </c>
      <c r="B47" s="125">
        <f t="shared" si="6"/>
        <v>333.3086699337735</v>
      </c>
      <c r="C47" s="100">
        <f>Benchmark!C47*0.6</f>
        <v>37.594397560160331</v>
      </c>
      <c r="D47" s="135">
        <f>Benchmark!D47*0.6</f>
        <v>2.0503658545850647</v>
      </c>
      <c r="E47" s="136">
        <f t="shared" si="7"/>
        <v>305.53294743929234</v>
      </c>
      <c r="F47" s="100">
        <f>Benchmark!C47*0.55</f>
        <v>34.461531096813637</v>
      </c>
      <c r="G47" s="82">
        <f>Benchmark!D47*0.55</f>
        <v>1.8795020333696426</v>
      </c>
    </row>
    <row r="48" spans="1:7" ht="16.5">
      <c r="A48" s="47" t="s">
        <v>29</v>
      </c>
      <c r="B48" s="6">
        <f t="shared" si="6"/>
        <v>329.41370186549011</v>
      </c>
      <c r="C48" s="101">
        <f>Benchmark!C48*0.6</f>
        <v>36.929094279578216</v>
      </c>
      <c r="D48" s="87">
        <f>Benchmark!D48*0.6</f>
        <v>2.0341163218356924</v>
      </c>
      <c r="E48" s="137">
        <f t="shared" si="7"/>
        <v>301.96256004336595</v>
      </c>
      <c r="F48" s="101">
        <f>Benchmark!C48*0.55</f>
        <v>33.851669756280032</v>
      </c>
      <c r="G48" s="86">
        <f>Benchmark!D48*0.55</f>
        <v>1.864606628349385</v>
      </c>
    </row>
    <row r="49" spans="1:7" ht="16.5">
      <c r="A49" s="42" t="s">
        <v>30</v>
      </c>
      <c r="B49" s="125">
        <f t="shared" si="6"/>
        <v>332.26590613010961</v>
      </c>
      <c r="C49" s="100">
        <f>Benchmark!C49*0.6</f>
        <v>36.477852543584945</v>
      </c>
      <c r="D49" s="135">
        <f>Benchmark!D49*0.6</f>
        <v>2.0780347325139781</v>
      </c>
      <c r="E49" s="136">
        <f t="shared" si="7"/>
        <v>304.57708061926718</v>
      </c>
      <c r="F49" s="100">
        <f>Benchmark!C49*0.55</f>
        <v>33.4380314982862</v>
      </c>
      <c r="G49" s="82">
        <f>Benchmark!D49*0.55</f>
        <v>1.9048651714711466</v>
      </c>
    </row>
    <row r="50" spans="1:7" ht="16.5">
      <c r="A50" s="51" t="s">
        <v>31</v>
      </c>
      <c r="B50" s="6">
        <f t="shared" si="6"/>
        <v>332.70413292419187</v>
      </c>
      <c r="C50" s="101">
        <f>Benchmark!C50*0.6</f>
        <v>36.60628947033824</v>
      </c>
      <c r="D50" s="87">
        <f>Benchmark!D50*0.6</f>
        <v>2.0780347325139781</v>
      </c>
      <c r="E50" s="137">
        <f t="shared" si="7"/>
        <v>304.97878851384257</v>
      </c>
      <c r="F50" s="101">
        <f>Benchmark!C50*0.55</f>
        <v>33.555765347810059</v>
      </c>
      <c r="G50" s="86">
        <f>Benchmark!D50*0.55</f>
        <v>1.9048651714711466</v>
      </c>
    </row>
    <row r="51" spans="1:7" ht="16.5">
      <c r="A51" s="42" t="s">
        <v>32</v>
      </c>
      <c r="B51" s="125">
        <f t="shared" si="6"/>
        <v>331.13319132081114</v>
      </c>
      <c r="C51" s="100">
        <f>Benchmark!C51*0.6</f>
        <v>36.631120609510553</v>
      </c>
      <c r="D51" s="135">
        <f>Benchmark!D51*0.6</f>
        <v>2.0614780780116111</v>
      </c>
      <c r="E51" s="136">
        <f t="shared" si="7"/>
        <v>303.53875871074354</v>
      </c>
      <c r="F51" s="100">
        <f>Benchmark!C51*0.55</f>
        <v>33.578527225384683</v>
      </c>
      <c r="G51" s="82">
        <f>Benchmark!D51*0.55</f>
        <v>1.8896882381773101</v>
      </c>
    </row>
    <row r="52" spans="1:7" ht="17.25" thickBot="1">
      <c r="A52" s="52" t="s">
        <v>33</v>
      </c>
      <c r="B52" s="6">
        <f t="shared" si="6"/>
        <v>333.36849343290686</v>
      </c>
      <c r="C52" s="104">
        <f>Benchmark!C52*0.6</f>
        <v>36.476140051228235</v>
      </c>
      <c r="D52" s="138">
        <f>Benchmark!D52*0.6</f>
        <v>2.0891190357811613</v>
      </c>
      <c r="E52" s="139">
        <f t="shared" si="7"/>
        <v>305.58778564683132</v>
      </c>
      <c r="F52" s="104">
        <f>Benchmark!C52*0.55</f>
        <v>33.436461713625881</v>
      </c>
      <c r="G52" s="94">
        <f>Benchmark!D52*0.55</f>
        <v>1.9150257827993982</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69" customHeight="1">
      <c r="A55" s="114" t="s">
        <v>53</v>
      </c>
      <c r="B55" s="115"/>
      <c r="C55" s="115"/>
      <c r="D55" s="115"/>
      <c r="E55" s="115"/>
      <c r="F55" s="115"/>
      <c r="G55" s="116"/>
    </row>
    <row r="56" spans="1:7">
      <c r="A56" s="117" t="s">
        <v>57</v>
      </c>
      <c r="B56" s="118"/>
      <c r="C56" s="118"/>
      <c r="D56" s="118"/>
      <c r="E56" s="118"/>
      <c r="F56" s="118"/>
      <c r="G56" s="119"/>
    </row>
    <row r="57" spans="1:7">
      <c r="A57" s="120"/>
      <c r="B57" s="121"/>
      <c r="C57" s="121"/>
      <c r="D57" s="121"/>
      <c r="E57" s="121"/>
      <c r="F57" s="121"/>
      <c r="G57" s="122"/>
    </row>
    <row r="58" spans="1:7" ht="15" customHeight="1">
      <c r="A58" s="117" t="s">
        <v>55</v>
      </c>
      <c r="B58" s="118"/>
      <c r="C58" s="118"/>
      <c r="D58" s="118"/>
      <c r="E58" s="118"/>
      <c r="F58" s="118"/>
      <c r="G58" s="119"/>
    </row>
    <row r="59" spans="1:7">
      <c r="A59" s="120"/>
      <c r="B59" s="121"/>
      <c r="C59" s="121"/>
      <c r="D59" s="121"/>
      <c r="E59" s="121"/>
      <c r="F59" s="121"/>
      <c r="G59" s="122"/>
    </row>
  </sheetData>
  <mergeCells count="14">
    <mergeCell ref="E2:E4"/>
    <mergeCell ref="A17:G17"/>
    <mergeCell ref="A29:G29"/>
    <mergeCell ref="A41:G41"/>
    <mergeCell ref="C1:D1"/>
    <mergeCell ref="F1:G1"/>
    <mergeCell ref="A2:A4"/>
    <mergeCell ref="B2:B4"/>
    <mergeCell ref="A5:G5"/>
    <mergeCell ref="A58:G59"/>
    <mergeCell ref="A56:G57"/>
    <mergeCell ref="A53:G53"/>
    <mergeCell ref="A54:G54"/>
    <mergeCell ref="A55:G55"/>
  </mergeCells>
  <pageMargins left="0.25" right="0.25" top="0.75" bottom="0.75" header="0.3" footer="0.3"/>
  <pageSetup scale="75" orientation="portrait" r:id="rId1"/>
  <headerFooter>
    <oddHeader xml:space="preserve">&amp;L&amp;"Arial Narrow,Bold"&amp;16UC Whole-Building Energy Performance Targets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9"/>
  <sheetViews>
    <sheetView topLeftCell="A43" zoomScaleNormal="100" workbookViewId="0">
      <selection activeCell="A58" sqref="A1:G59"/>
    </sheetView>
  </sheetViews>
  <sheetFormatPr defaultColWidth="3.42578125" defaultRowHeight="15"/>
  <cols>
    <col min="1" max="1" width="16.140625" customWidth="1"/>
    <col min="2" max="2" width="19.42578125" style="5" customWidth="1"/>
    <col min="3" max="6" width="19.42578125" customWidth="1"/>
    <col min="7" max="7" width="19.42578125" style="9" customWidth="1"/>
    <col min="9" max="9" width="4" bestFit="1" customWidth="1"/>
  </cols>
  <sheetData>
    <row r="1" spans="1:7" ht="15" customHeight="1" thickBot="1">
      <c r="A1" s="123"/>
      <c r="B1" s="128"/>
      <c r="C1" s="129" t="s">
        <v>39</v>
      </c>
      <c r="D1" s="130"/>
      <c r="E1" s="128"/>
      <c r="F1" s="129" t="s">
        <v>39</v>
      </c>
      <c r="G1" s="130"/>
    </row>
    <row r="2" spans="1:7" ht="18.75" customHeight="1">
      <c r="A2" s="33" t="s">
        <v>45</v>
      </c>
      <c r="B2" s="61" t="s">
        <v>60</v>
      </c>
      <c r="C2" s="62" t="s">
        <v>35</v>
      </c>
      <c r="D2" s="131" t="s">
        <v>37</v>
      </c>
      <c r="E2" s="61" t="s">
        <v>61</v>
      </c>
      <c r="F2" s="62" t="s">
        <v>35</v>
      </c>
      <c r="G2" s="131" t="s">
        <v>37</v>
      </c>
    </row>
    <row r="3" spans="1:7" ht="18.75" customHeight="1">
      <c r="A3" s="34"/>
      <c r="B3" s="67"/>
      <c r="C3" s="68" t="s">
        <v>40</v>
      </c>
      <c r="D3" s="132" t="s">
        <v>43</v>
      </c>
      <c r="E3" s="67"/>
      <c r="F3" s="68" t="s">
        <v>40</v>
      </c>
      <c r="G3" s="132" t="s">
        <v>43</v>
      </c>
    </row>
    <row r="4" spans="1:7" ht="64.5" customHeight="1" thickBot="1">
      <c r="A4" s="35"/>
      <c r="B4" s="73"/>
      <c r="C4" s="19" t="s">
        <v>34</v>
      </c>
      <c r="D4" s="20" t="s">
        <v>5</v>
      </c>
      <c r="E4" s="73"/>
      <c r="F4" s="19" t="s">
        <v>34</v>
      </c>
      <c r="G4" s="20" t="s">
        <v>5</v>
      </c>
    </row>
    <row r="5" spans="1:7" ht="17.25" thickBot="1">
      <c r="A5" s="22" t="s">
        <v>16</v>
      </c>
      <c r="B5" s="23"/>
      <c r="C5" s="23"/>
      <c r="D5" s="23"/>
      <c r="E5" s="23"/>
      <c r="F5" s="23"/>
      <c r="G5" s="24"/>
    </row>
    <row r="6" spans="1:7" ht="16.5">
      <c r="A6" s="4" t="s">
        <v>24</v>
      </c>
      <c r="B6" s="6">
        <f t="shared" ref="B6:B16" si="0">(C6*3.412)+(D6*100)</f>
        <v>29.541688016874971</v>
      </c>
      <c r="C6" s="98">
        <f>Benchmark!C6*0.5</f>
        <v>5.6060318483602982</v>
      </c>
      <c r="D6" s="76">
        <f>Benchmark!D6*0.5</f>
        <v>0.10413907350269637</v>
      </c>
      <c r="E6" s="6">
        <f t="shared" ref="E6:E16" si="1">(F6*3.412)+(G6*100)</f>
        <v>26.587519215187477</v>
      </c>
      <c r="F6" s="98">
        <f>Benchmark!C6*0.45</f>
        <v>5.0454286635242687</v>
      </c>
      <c r="G6" s="76">
        <f>Benchmark!D6*0.45</f>
        <v>9.3725166152426737E-2</v>
      </c>
    </row>
    <row r="7" spans="1:7" ht="16.5">
      <c r="A7" s="42" t="s">
        <v>25</v>
      </c>
      <c r="B7" s="80">
        <f t="shared" si="0"/>
        <v>32.947577795336798</v>
      </c>
      <c r="C7" s="100">
        <f>Benchmark!C7*0.5</f>
        <v>6.6562257827351639</v>
      </c>
      <c r="D7" s="82">
        <f>Benchmark!D7*0.5</f>
        <v>0.10236535424644415</v>
      </c>
      <c r="E7" s="80">
        <f t="shared" si="1"/>
        <v>29.652820015803115</v>
      </c>
      <c r="F7" s="100">
        <f>Benchmark!C7*0.45</f>
        <v>5.9906032044616477</v>
      </c>
      <c r="G7" s="82">
        <f>Benchmark!D7*0.45</f>
        <v>9.2128818821799741E-2</v>
      </c>
    </row>
    <row r="8" spans="1:7" ht="16.5">
      <c r="A8" s="47" t="s">
        <v>26</v>
      </c>
      <c r="B8" s="7">
        <f t="shared" si="0"/>
        <v>30.271513309962685</v>
      </c>
      <c r="C8" s="101">
        <f>Benchmark!C8*0.5</f>
        <v>6.4898479344033237</v>
      </c>
      <c r="D8" s="86">
        <f>Benchmark!D8*0.5</f>
        <v>8.128152157778544E-2</v>
      </c>
      <c r="E8" s="7">
        <f t="shared" si="1"/>
        <v>27.244361978966417</v>
      </c>
      <c r="F8" s="101">
        <f>Benchmark!C8*0.45</f>
        <v>5.8408631409629912</v>
      </c>
      <c r="G8" s="86">
        <f>Benchmark!D8*0.45</f>
        <v>7.31533694200069E-2</v>
      </c>
    </row>
    <row r="9" spans="1:7" ht="16.5">
      <c r="A9" s="42" t="s">
        <v>23</v>
      </c>
      <c r="B9" s="80">
        <f t="shared" si="0"/>
        <v>29.561923320873106</v>
      </c>
      <c r="C9" s="100">
        <f>Benchmark!C9*0.5</f>
        <v>6.1666298214019779</v>
      </c>
      <c r="D9" s="82">
        <f>Benchmark!D9*0.5</f>
        <v>8.5213823702495584E-2</v>
      </c>
      <c r="E9" s="80">
        <f t="shared" si="1"/>
        <v>26.605730988785798</v>
      </c>
      <c r="F9" s="100">
        <f>Benchmark!C9*0.45</f>
        <v>5.5499668392617805</v>
      </c>
      <c r="G9" s="82">
        <f>Benchmark!D9*0.45</f>
        <v>7.6692441332246022E-2</v>
      </c>
    </row>
    <row r="10" spans="1:7" ht="16.5">
      <c r="A10" s="47" t="s">
        <v>27</v>
      </c>
      <c r="B10" s="7">
        <f t="shared" si="0"/>
        <v>34.290682628293972</v>
      </c>
      <c r="C10" s="101">
        <f>Benchmark!C10*0.5</f>
        <v>7.1744344950553547</v>
      </c>
      <c r="D10" s="86">
        <f>Benchmark!D10*0.5</f>
        <v>9.8115121311651038E-2</v>
      </c>
      <c r="E10" s="7">
        <f t="shared" si="1"/>
        <v>30.861614365464579</v>
      </c>
      <c r="F10" s="101">
        <f>Benchmark!C10*0.45</f>
        <v>6.4569910455498194</v>
      </c>
      <c r="G10" s="86">
        <f>Benchmark!D10*0.45</f>
        <v>8.8303609180485937E-2</v>
      </c>
    </row>
    <row r="11" spans="1:7" ht="16.5">
      <c r="A11" s="42" t="s">
        <v>28</v>
      </c>
      <c r="B11" s="80">
        <f t="shared" si="0"/>
        <v>32.646025003188761</v>
      </c>
      <c r="C11" s="100">
        <f>Benchmark!C11*0.5</f>
        <v>6.9381143665330587</v>
      </c>
      <c r="D11" s="82">
        <f>Benchmark!D11*0.5</f>
        <v>8.973178784577962E-2</v>
      </c>
      <c r="E11" s="80">
        <f t="shared" si="1"/>
        <v>29.381422502869881</v>
      </c>
      <c r="F11" s="100">
        <f>Benchmark!C11*0.45</f>
        <v>6.244302929879753</v>
      </c>
      <c r="G11" s="82">
        <f>Benchmark!D11*0.45</f>
        <v>8.0758609061201664E-2</v>
      </c>
    </row>
    <row r="12" spans="1:7" ht="16.5">
      <c r="A12" s="47" t="s">
        <v>29</v>
      </c>
      <c r="B12" s="7">
        <f t="shared" si="0"/>
        <v>28.862673071278241</v>
      </c>
      <c r="C12" s="101">
        <f>Benchmark!C12*0.5</f>
        <v>6.1147029770181556</v>
      </c>
      <c r="D12" s="86">
        <f>Benchmark!D12*0.5</f>
        <v>7.9993065136922961E-2</v>
      </c>
      <c r="E12" s="7">
        <f t="shared" si="1"/>
        <v>25.976405764150417</v>
      </c>
      <c r="F12" s="101">
        <f>Benchmark!C12*0.45</f>
        <v>5.5032326793163397</v>
      </c>
      <c r="G12" s="86">
        <f>Benchmark!D12*0.45</f>
        <v>7.1993758623230666E-2</v>
      </c>
    </row>
    <row r="13" spans="1:7" ht="16.5">
      <c r="A13" s="42" t="s">
        <v>30</v>
      </c>
      <c r="B13" s="80">
        <f t="shared" si="0"/>
        <v>29.589276838615319</v>
      </c>
      <c r="C13" s="100">
        <f>Benchmark!C13*0.5</f>
        <v>5.5562244670125507</v>
      </c>
      <c r="D13" s="82">
        <f>Benchmark!D13*0.5</f>
        <v>0.106314389571685</v>
      </c>
      <c r="E13" s="80">
        <f t="shared" si="1"/>
        <v>26.630349154753791</v>
      </c>
      <c r="F13" s="100">
        <f>Benchmark!C13*0.45</f>
        <v>5.0006020203112955</v>
      </c>
      <c r="G13" s="82">
        <f>Benchmark!D13*0.45</f>
        <v>9.5682950614516496E-2</v>
      </c>
    </row>
    <row r="14" spans="1:7" ht="16.5">
      <c r="A14" s="51" t="s">
        <v>31</v>
      </c>
      <c r="B14" s="7">
        <f t="shared" si="0"/>
        <v>30.13164742954676</v>
      </c>
      <c r="C14" s="101">
        <f>Benchmark!C14*0.5</f>
        <v>5.7151841947181303</v>
      </c>
      <c r="D14" s="86">
        <f>Benchmark!D14*0.5</f>
        <v>0.106314389571685</v>
      </c>
      <c r="E14" s="7">
        <f t="shared" si="1"/>
        <v>27.118482686592085</v>
      </c>
      <c r="F14" s="101">
        <f>Benchmark!C14*0.45</f>
        <v>5.1436657752463173</v>
      </c>
      <c r="G14" s="86">
        <f>Benchmark!D14*0.45</f>
        <v>9.5682950614516496E-2</v>
      </c>
    </row>
    <row r="15" spans="1:7" ht="16.5">
      <c r="A15" s="42" t="s">
        <v>32</v>
      </c>
      <c r="B15" s="80">
        <f t="shared" si="0"/>
        <v>29.244226952324091</v>
      </c>
      <c r="C15" s="100">
        <f>Benchmark!C15*0.5</f>
        <v>5.7459164087412091</v>
      </c>
      <c r="D15" s="82">
        <f>Benchmark!D15*0.5</f>
        <v>9.6391601656990844E-2</v>
      </c>
      <c r="E15" s="80">
        <f t="shared" si="1"/>
        <v>26.319804257091683</v>
      </c>
      <c r="F15" s="100">
        <f>Benchmark!C15*0.45</f>
        <v>5.1713247678670884</v>
      </c>
      <c r="G15" s="82">
        <f>Benchmark!D15*0.45</f>
        <v>8.6752441491291757E-2</v>
      </c>
    </row>
    <row r="16" spans="1:7" ht="17.25" thickBot="1">
      <c r="A16" s="52" t="s">
        <v>33</v>
      </c>
      <c r="B16" s="8">
        <f t="shared" si="0"/>
        <v>30.24635329180429</v>
      </c>
      <c r="C16" s="104">
        <f>Benchmark!C16*0.5</f>
        <v>5.5541050039764759</v>
      </c>
      <c r="D16" s="94">
        <f>Benchmark!D16*0.5</f>
        <v>0.11295747018236554</v>
      </c>
      <c r="E16" s="8">
        <f t="shared" si="1"/>
        <v>27.221717962623863</v>
      </c>
      <c r="F16" s="104">
        <f>Benchmark!C16*0.45</f>
        <v>4.9986945035788288</v>
      </c>
      <c r="G16" s="94">
        <f>Benchmark!D16*0.45</f>
        <v>0.101661723164129</v>
      </c>
    </row>
    <row r="17" spans="1:7" ht="17.25" thickBot="1">
      <c r="A17" s="22" t="s">
        <v>17</v>
      </c>
      <c r="B17" s="23"/>
      <c r="C17" s="23"/>
      <c r="D17" s="23"/>
      <c r="E17" s="23"/>
      <c r="F17" s="23"/>
      <c r="G17" s="24"/>
    </row>
    <row r="18" spans="1:7" ht="16.5">
      <c r="A18" s="4" t="s">
        <v>24</v>
      </c>
      <c r="B18" s="6">
        <f t="shared" ref="B18:B28" si="2">(C18*3.412)+(D18*100)</f>
        <v>28.266456967008935</v>
      </c>
      <c r="C18" s="98">
        <f>Benchmark!C18*0.5</f>
        <v>3.9242222938522091</v>
      </c>
      <c r="D18" s="76">
        <f>Benchmark!D18*0.5</f>
        <v>0.14877010500385196</v>
      </c>
      <c r="E18" s="6">
        <f t="shared" ref="E18:E28" si="3">(F18*3.412)+(G18*100)</f>
        <v>25.439811270308041</v>
      </c>
      <c r="F18" s="98">
        <f>Benchmark!C18*0.45</f>
        <v>3.5318000644669882</v>
      </c>
      <c r="G18" s="76">
        <f>Benchmark!D18*0.45</f>
        <v>0.13389309450346676</v>
      </c>
    </row>
    <row r="19" spans="1:7" ht="16.5">
      <c r="A19" s="42" t="s">
        <v>25</v>
      </c>
      <c r="B19" s="80">
        <f t="shared" si="2"/>
        <v>30.521351694690971</v>
      </c>
      <c r="C19" s="100">
        <f>Benchmark!C19*0.5</f>
        <v>4.6593580479146137</v>
      </c>
      <c r="D19" s="82">
        <f>Benchmark!D19*0.5</f>
        <v>0.14623622035206307</v>
      </c>
      <c r="E19" s="80">
        <f t="shared" si="3"/>
        <v>27.469216525221874</v>
      </c>
      <c r="F19" s="100">
        <f>Benchmark!C19*0.45</f>
        <v>4.1934222431231527</v>
      </c>
      <c r="G19" s="82">
        <f>Benchmark!D19*0.45</f>
        <v>0.13161259831685676</v>
      </c>
    </row>
    <row r="20" spans="1:7" ht="16.5">
      <c r="A20" s="47" t="s">
        <v>26</v>
      </c>
      <c r="B20" s="7">
        <f t="shared" si="2"/>
        <v>27.111998746212535</v>
      </c>
      <c r="C20" s="101">
        <f>Benchmark!C20*0.5</f>
        <v>4.542893554082327</v>
      </c>
      <c r="D20" s="86">
        <f>Benchmark!D20*0.5</f>
        <v>0.11611645939683635</v>
      </c>
      <c r="E20" s="7">
        <f t="shared" si="3"/>
        <v>24.400798871591281</v>
      </c>
      <c r="F20" s="101">
        <f>Benchmark!C20*0.45</f>
        <v>4.0886041986740942</v>
      </c>
      <c r="G20" s="86">
        <f>Benchmark!D20*0.45</f>
        <v>0.10450481345715272</v>
      </c>
    </row>
    <row r="21" spans="1:7" ht="16.5">
      <c r="A21" s="42" t="s">
        <v>23</v>
      </c>
      <c r="B21" s="80">
        <f t="shared" si="2"/>
        <v>26.901782051507283</v>
      </c>
      <c r="C21" s="100">
        <f>Benchmark!C21*0.5</f>
        <v>4.3166408749813847</v>
      </c>
      <c r="D21" s="82">
        <f>Benchmark!D21*0.5</f>
        <v>0.12173403386070798</v>
      </c>
      <c r="E21" s="80">
        <f t="shared" si="3"/>
        <v>24.211603846356553</v>
      </c>
      <c r="F21" s="100">
        <f>Benchmark!C21*0.45</f>
        <v>3.8849767874832462</v>
      </c>
      <c r="G21" s="82">
        <f>Benchmark!D21*0.45</f>
        <v>0.10956063047463718</v>
      </c>
    </row>
    <row r="22" spans="1:7" ht="16.5">
      <c r="A22" s="47" t="s">
        <v>27</v>
      </c>
      <c r="B22" s="7">
        <f t="shared" si="2"/>
        <v>31.151865249654648</v>
      </c>
      <c r="C22" s="101">
        <f>Benchmark!C22*0.5</f>
        <v>5.0221041465387488</v>
      </c>
      <c r="D22" s="86">
        <f>Benchmark!D22*0.5</f>
        <v>0.14016445901664434</v>
      </c>
      <c r="E22" s="7">
        <f t="shared" si="3"/>
        <v>28.036678724689182</v>
      </c>
      <c r="F22" s="101">
        <f>Benchmark!C22*0.45</f>
        <v>4.5198937318848742</v>
      </c>
      <c r="G22" s="86">
        <f>Benchmark!D22*0.45</f>
        <v>0.12614801311497992</v>
      </c>
    </row>
    <row r="23" spans="1:7" ht="16.5">
      <c r="A23" s="42" t="s">
        <v>28</v>
      </c>
      <c r="B23" s="80">
        <f t="shared" si="2"/>
        <v>29.389819188138929</v>
      </c>
      <c r="C23" s="100">
        <f>Benchmark!C23*0.5</f>
        <v>4.8566800565731407</v>
      </c>
      <c r="D23" s="82">
        <f>Benchmark!D23*0.5</f>
        <v>0.12818826835111374</v>
      </c>
      <c r="E23" s="80">
        <f t="shared" si="3"/>
        <v>26.450837269325035</v>
      </c>
      <c r="F23" s="100">
        <f>Benchmark!C23*0.45</f>
        <v>4.3710120509158266</v>
      </c>
      <c r="G23" s="82">
        <f>Benchmark!D23*0.45</f>
        <v>0.11536944151600237</v>
      </c>
    </row>
    <row r="24" spans="1:7" ht="16.5">
      <c r="A24" s="47" t="s">
        <v>29</v>
      </c>
      <c r="B24" s="7">
        <f t="shared" si="2"/>
        <v>26.031937324156296</v>
      </c>
      <c r="C24" s="101">
        <f>Benchmark!C24*0.5</f>
        <v>4.2802920839127081</v>
      </c>
      <c r="D24" s="86">
        <f>Benchmark!D24*0.5</f>
        <v>0.11427580733846138</v>
      </c>
      <c r="E24" s="7">
        <f t="shared" si="3"/>
        <v>23.42874359174067</v>
      </c>
      <c r="F24" s="101">
        <f>Benchmark!C24*0.45</f>
        <v>3.8522628755214372</v>
      </c>
      <c r="G24" s="86">
        <f>Benchmark!D24*0.45</f>
        <v>0.10284822660461525</v>
      </c>
    </row>
    <row r="25" spans="1:7" ht="16.5">
      <c r="A25" s="42" t="s">
        <v>30</v>
      </c>
      <c r="B25" s="80">
        <f t="shared" si="2"/>
        <v>28.458256455824916</v>
      </c>
      <c r="C25" s="100">
        <f>Benchmark!C25*0.5</f>
        <v>3.8893571269087857</v>
      </c>
      <c r="D25" s="82">
        <f>Benchmark!D25*0.5</f>
        <v>0.15187769938812143</v>
      </c>
      <c r="E25" s="80">
        <f t="shared" si="3"/>
        <v>25.612430810242429</v>
      </c>
      <c r="F25" s="100">
        <f>Benchmark!C25*0.45</f>
        <v>3.5004214142179073</v>
      </c>
      <c r="G25" s="82">
        <f>Benchmark!D25*0.45</f>
        <v>0.1366899294493093</v>
      </c>
    </row>
    <row r="26" spans="1:7" ht="16.5">
      <c r="A26" s="51" t="s">
        <v>31</v>
      </c>
      <c r="B26" s="7">
        <f t="shared" si="2"/>
        <v>28.837915869476923</v>
      </c>
      <c r="C26" s="101">
        <f>Benchmark!C26*0.5</f>
        <v>4.0006289363026903</v>
      </c>
      <c r="D26" s="86">
        <f>Benchmark!D26*0.5</f>
        <v>0.15187769938812143</v>
      </c>
      <c r="E26" s="7">
        <f t="shared" si="3"/>
        <v>25.954124282529229</v>
      </c>
      <c r="F26" s="101">
        <f>Benchmark!C26*0.45</f>
        <v>3.6005660426724213</v>
      </c>
      <c r="G26" s="86">
        <f>Benchmark!D26*0.45</f>
        <v>0.1366899294493093</v>
      </c>
    </row>
    <row r="27" spans="1:7" ht="16.5">
      <c r="A27" s="42" t="s">
        <v>32</v>
      </c>
      <c r="B27" s="80">
        <f t="shared" si="2"/>
        <v>27.493775558779053</v>
      </c>
      <c r="C27" s="100">
        <f>Benchmark!C27*0.5</f>
        <v>4.022141486118846</v>
      </c>
      <c r="D27" s="82">
        <f>Benchmark!D27*0.5</f>
        <v>0.13770228808141549</v>
      </c>
      <c r="E27" s="80">
        <f t="shared" si="3"/>
        <v>24.744398002901146</v>
      </c>
      <c r="F27" s="100">
        <f>Benchmark!C27*0.45</f>
        <v>3.6199273375069616</v>
      </c>
      <c r="G27" s="82">
        <f>Benchmark!D27*0.45</f>
        <v>0.12393205927327394</v>
      </c>
    </row>
    <row r="28" spans="1:7" ht="17.25" thickBot="1">
      <c r="A28" s="52" t="s">
        <v>33</v>
      </c>
      <c r="B28" s="8">
        <f t="shared" si="2"/>
        <v>29.402205846121063</v>
      </c>
      <c r="C28" s="104">
        <f>Benchmark!C28*0.5</f>
        <v>3.8878735027835325</v>
      </c>
      <c r="D28" s="94">
        <f>Benchmark!D28*0.5</f>
        <v>0.1613678145462365</v>
      </c>
      <c r="E28" s="8">
        <f t="shared" si="3"/>
        <v>26.461985261508957</v>
      </c>
      <c r="F28" s="104">
        <f>Benchmark!C28*0.45</f>
        <v>3.4990861525051793</v>
      </c>
      <c r="G28" s="94">
        <f>Benchmark!D28*0.45</f>
        <v>0.14523103309161287</v>
      </c>
    </row>
    <row r="29" spans="1:7" ht="18.75" thickBot="1">
      <c r="A29" s="22" t="s">
        <v>46</v>
      </c>
      <c r="B29" s="23"/>
      <c r="C29" s="23"/>
      <c r="D29" s="23"/>
      <c r="E29" s="23"/>
      <c r="F29" s="23"/>
      <c r="G29" s="24"/>
    </row>
    <row r="30" spans="1:7" ht="16.5">
      <c r="A30" s="4" t="s">
        <v>24</v>
      </c>
      <c r="B30" s="6">
        <f t="shared" ref="B30:B40" si="4">(C30*3.412)+(D30*100)</f>
        <v>153.12095030866001</v>
      </c>
      <c r="C30" s="75">
        <f>Benchmark!C30*0.5</f>
        <v>18.018889305000002</v>
      </c>
      <c r="D30" s="76">
        <f>Benchmark!D30*0.5</f>
        <v>0.91640500000000003</v>
      </c>
      <c r="E30" s="6">
        <f t="shared" ref="E30:E40" si="5">(F30*3.412)+(G30*100)</f>
        <v>137.80885527779401</v>
      </c>
      <c r="F30" s="75">
        <f>Benchmark!C30*0.45</f>
        <v>16.217000374500003</v>
      </c>
      <c r="G30" s="76">
        <f>Benchmark!D30*0.45</f>
        <v>0.82476450000000001</v>
      </c>
    </row>
    <row r="31" spans="1:7" ht="16.5">
      <c r="A31" s="42" t="s">
        <v>25</v>
      </c>
      <c r="B31" s="80">
        <f t="shared" si="4"/>
        <v>155.90692214108</v>
      </c>
      <c r="C31" s="81">
        <f>Benchmark!C31*0.5</f>
        <v>18.897544590000003</v>
      </c>
      <c r="D31" s="82">
        <f>Benchmark!D31*0.5</f>
        <v>0.91428500000000001</v>
      </c>
      <c r="E31" s="80">
        <f t="shared" si="5"/>
        <v>140.31622992697203</v>
      </c>
      <c r="F31" s="81">
        <f>Benchmark!C31*0.45</f>
        <v>17.007790131000004</v>
      </c>
      <c r="G31" s="82">
        <f>Benchmark!D31*0.45</f>
        <v>0.82285649999999999</v>
      </c>
    </row>
    <row r="32" spans="1:7" ht="16.5">
      <c r="A32" s="47" t="s">
        <v>26</v>
      </c>
      <c r="B32" s="7">
        <f t="shared" si="4"/>
        <v>152.91196595773999</v>
      </c>
      <c r="C32" s="85">
        <f>Benchmark!C32*0.5</f>
        <v>18.758342895000002</v>
      </c>
      <c r="D32" s="86">
        <f>Benchmark!D32*0.5</f>
        <v>0.88908500000000001</v>
      </c>
      <c r="E32" s="7">
        <f t="shared" si="5"/>
        <v>137.62076936196601</v>
      </c>
      <c r="F32" s="85">
        <f>Benchmark!C32*0.45</f>
        <v>16.882508605500004</v>
      </c>
      <c r="G32" s="86">
        <f>Benchmark!D32*0.45</f>
        <v>0.80017650000000007</v>
      </c>
    </row>
    <row r="33" spans="1:7" ht="16.5">
      <c r="A33" s="42" t="s">
        <v>23</v>
      </c>
      <c r="B33" s="80">
        <f t="shared" si="4"/>
        <v>152.45928037863999</v>
      </c>
      <c r="C33" s="81">
        <f>Benchmark!C33*0.5</f>
        <v>18.487919219999998</v>
      </c>
      <c r="D33" s="82">
        <f>Benchmark!D33*0.5</f>
        <v>0.89378499999999994</v>
      </c>
      <c r="E33" s="80">
        <f t="shared" si="5"/>
        <v>137.213352340776</v>
      </c>
      <c r="F33" s="81">
        <f>Benchmark!C33*0.45</f>
        <v>16.639127297999998</v>
      </c>
      <c r="G33" s="82">
        <f>Benchmark!D33*0.45</f>
        <v>0.80440649999999991</v>
      </c>
    </row>
    <row r="34" spans="1:7" ht="16.5">
      <c r="A34" s="47" t="s">
        <v>27</v>
      </c>
      <c r="B34" s="7">
        <f t="shared" si="4"/>
        <v>156.87824426626</v>
      </c>
      <c r="C34" s="85">
        <f>Benchmark!C34*0.5</f>
        <v>19.331109105000003</v>
      </c>
      <c r="D34" s="86">
        <f>Benchmark!D34*0.5</f>
        <v>0.90920499999999993</v>
      </c>
      <c r="E34" s="7">
        <f t="shared" si="5"/>
        <v>141.19041983963402</v>
      </c>
      <c r="F34" s="85">
        <f>Benchmark!C34*0.45</f>
        <v>17.397998194500005</v>
      </c>
      <c r="G34" s="86">
        <f>Benchmark!D34*0.45</f>
        <v>0.81828449999999997</v>
      </c>
    </row>
    <row r="35" spans="1:7" ht="16.5">
      <c r="A35" s="42" t="s">
        <v>28</v>
      </c>
      <c r="B35" s="80">
        <f t="shared" si="4"/>
        <v>155.201624974</v>
      </c>
      <c r="C35" s="81">
        <f>Benchmark!C35*0.5</f>
        <v>19.1333895</v>
      </c>
      <c r="D35" s="82">
        <f>Benchmark!D35*0.5</f>
        <v>0.89918500000000001</v>
      </c>
      <c r="E35" s="80">
        <f t="shared" si="5"/>
        <v>139.68146247659999</v>
      </c>
      <c r="F35" s="81">
        <f>Benchmark!C35*0.45</f>
        <v>17.22005055</v>
      </c>
      <c r="G35" s="82">
        <f>Benchmark!D35*0.45</f>
        <v>0.8092665</v>
      </c>
    </row>
    <row r="36" spans="1:7" ht="16.5">
      <c r="A36" s="47" t="s">
        <v>29</v>
      </c>
      <c r="B36" s="7">
        <f t="shared" si="4"/>
        <v>151.68704564626</v>
      </c>
      <c r="C36" s="85">
        <f>Benchmark!C36*0.5</f>
        <v>18.444474105000001</v>
      </c>
      <c r="D36" s="86">
        <f>Benchmark!D36*0.5</f>
        <v>0.88754500000000003</v>
      </c>
      <c r="E36" s="7">
        <f t="shared" si="5"/>
        <v>136.51834108163402</v>
      </c>
      <c r="F36" s="85">
        <f>Benchmark!C36*0.45</f>
        <v>16.600026694500002</v>
      </c>
      <c r="G36" s="86">
        <f>Benchmark!D36*0.45</f>
        <v>0.79879050000000007</v>
      </c>
    </row>
    <row r="37" spans="1:7" ht="16.5">
      <c r="A37" s="42" t="s">
        <v>30</v>
      </c>
      <c r="B37" s="80">
        <f t="shared" si="4"/>
        <v>153.23876597352</v>
      </c>
      <c r="C37" s="81">
        <f>Benchmark!C37*0.5</f>
        <v>17.977217460000002</v>
      </c>
      <c r="D37" s="82">
        <f>Benchmark!D37*0.5</f>
        <v>0.91900499999999996</v>
      </c>
      <c r="E37" s="80">
        <f t="shared" si="5"/>
        <v>137.91488937616802</v>
      </c>
      <c r="F37" s="81">
        <f>Benchmark!C37*0.45</f>
        <v>16.179495714000002</v>
      </c>
      <c r="G37" s="82">
        <f>Benchmark!D37*0.45</f>
        <v>0.82710450000000002</v>
      </c>
    </row>
    <row r="38" spans="1:7" ht="16.5">
      <c r="A38" s="51" t="s">
        <v>31</v>
      </c>
      <c r="B38" s="7">
        <f t="shared" si="4"/>
        <v>153.69254576652</v>
      </c>
      <c r="C38" s="85">
        <f>Benchmark!C38*0.5</f>
        <v>18.110212709999999</v>
      </c>
      <c r="D38" s="86">
        <f>Benchmark!D38*0.5</f>
        <v>0.91900499999999996</v>
      </c>
      <c r="E38" s="7">
        <f t="shared" si="5"/>
        <v>138.323291189868</v>
      </c>
      <c r="F38" s="85">
        <f>Benchmark!C38*0.45</f>
        <v>16.299191439000001</v>
      </c>
      <c r="G38" s="86">
        <f>Benchmark!D38*0.45</f>
        <v>0.82710450000000002</v>
      </c>
    </row>
    <row r="39" spans="1:7" ht="16.5">
      <c r="A39" s="42" t="s">
        <v>32</v>
      </c>
      <c r="B39" s="80">
        <f t="shared" si="4"/>
        <v>152.59427652650001</v>
      </c>
      <c r="C39" s="81">
        <f>Benchmark!C39*0.5</f>
        <v>18.135925125000004</v>
      </c>
      <c r="D39" s="82">
        <f>Benchmark!D39*0.5</f>
        <v>0.90714499999999998</v>
      </c>
      <c r="E39" s="80">
        <f t="shared" si="5"/>
        <v>137.33484887384998</v>
      </c>
      <c r="F39" s="81">
        <f>Benchmark!C39*0.45</f>
        <v>16.322332612500002</v>
      </c>
      <c r="G39" s="82">
        <f>Benchmark!D39*0.45</f>
        <v>0.81643049999999995</v>
      </c>
    </row>
    <row r="40" spans="1:7" ht="17.25" thickBot="1">
      <c r="A40" s="52" t="s">
        <v>33</v>
      </c>
      <c r="B40" s="8">
        <f t="shared" si="4"/>
        <v>154.02671557628</v>
      </c>
      <c r="C40" s="93">
        <f>Benchmark!C40*0.5</f>
        <v>17.975444190000001</v>
      </c>
      <c r="D40" s="94">
        <f>Benchmark!D40*0.5</f>
        <v>0.92694500000000002</v>
      </c>
      <c r="E40" s="8">
        <f t="shared" si="5"/>
        <v>138.624044018652</v>
      </c>
      <c r="F40" s="93">
        <f>Benchmark!C40*0.45</f>
        <v>16.177899771</v>
      </c>
      <c r="G40" s="94">
        <f>Benchmark!D40*0.45</f>
        <v>0.83425050000000001</v>
      </c>
    </row>
    <row r="41" spans="1:7" ht="18.75" thickBot="1">
      <c r="A41" s="36" t="s">
        <v>47</v>
      </c>
      <c r="B41" s="37"/>
      <c r="C41" s="37"/>
      <c r="D41" s="37"/>
      <c r="E41" s="37"/>
      <c r="F41" s="37"/>
      <c r="G41" s="38"/>
    </row>
    <row r="42" spans="1:7" ht="16.5">
      <c r="A42" s="4" t="s">
        <v>24</v>
      </c>
      <c r="B42" s="6">
        <f>(C42*3.412)+(D42*100)</f>
        <v>311.2736311303911</v>
      </c>
      <c r="C42" s="98">
        <f>Benchmark!C42*0.5</f>
        <v>30.431746761639705</v>
      </c>
      <c r="D42" s="133">
        <f>Benchmark!D42*0.6</f>
        <v>2.0744051117967643</v>
      </c>
      <c r="E42" s="134">
        <f>(F42*3.412)+(G42*100)</f>
        <v>249.03019134040053</v>
      </c>
      <c r="F42" s="98">
        <f>Benchmark!C42*0.45</f>
        <v>27.388572085475733</v>
      </c>
      <c r="G42" s="76">
        <f>Benchmark!D42*0.45</f>
        <v>1.5558038338475733</v>
      </c>
    </row>
    <row r="43" spans="1:7" ht="16.5">
      <c r="A43" s="42" t="s">
        <v>25</v>
      </c>
      <c r="B43" s="125">
        <f t="shared" ref="B43:B52" si="6">(C43*3.412)+(D43*100)</f>
        <v>278.86626648682324</v>
      </c>
      <c r="C43" s="100">
        <f>Benchmark!C43*0.5</f>
        <v>31.138863397264842</v>
      </c>
      <c r="D43" s="140">
        <f>Benchmark!D43*0.5</f>
        <v>1.7262046457535558</v>
      </c>
      <c r="E43" s="136">
        <f t="shared" ref="E43:E52" si="7">(F43*3.412)+(G43*100)</f>
        <v>250.97963983814091</v>
      </c>
      <c r="F43" s="100">
        <f>Benchmark!C43*0.45</f>
        <v>28.024977057538358</v>
      </c>
      <c r="G43" s="82">
        <f>Benchmark!D43*0.45</f>
        <v>1.5535841811782003</v>
      </c>
    </row>
    <row r="44" spans="1:7" ht="16.5">
      <c r="A44" s="47" t="s">
        <v>26</v>
      </c>
      <c r="B44" s="6">
        <f t="shared" si="6"/>
        <v>275.55241860551735</v>
      </c>
      <c r="C44" s="141">
        <f>Benchmark!C44*0.5</f>
        <v>31.026837855596682</v>
      </c>
      <c r="D44" s="142">
        <f>Benchmark!D44*0.5</f>
        <v>1.6968884784222147</v>
      </c>
      <c r="E44" s="137">
        <f t="shared" si="7"/>
        <v>247.99717674496563</v>
      </c>
      <c r="F44" s="141">
        <f>Benchmark!C44*0.45</f>
        <v>27.924154070037016</v>
      </c>
      <c r="G44" s="143">
        <f>Benchmark!D44*0.45</f>
        <v>1.5271996305799933</v>
      </c>
    </row>
    <row r="45" spans="1:7" ht="16.5">
      <c r="A45" s="42" t="s">
        <v>23</v>
      </c>
      <c r="B45" s="125">
        <f t="shared" si="6"/>
        <v>275.35663743640691</v>
      </c>
      <c r="C45" s="100">
        <f>Benchmark!C45*0.5</f>
        <v>30.809208618598021</v>
      </c>
      <c r="D45" s="140">
        <f>Benchmark!D45*0.5</f>
        <v>1.7023561762975044</v>
      </c>
      <c r="E45" s="136">
        <f t="shared" si="7"/>
        <v>247.82097369276619</v>
      </c>
      <c r="F45" s="100">
        <f>Benchmark!C45*0.45</f>
        <v>27.728287756738219</v>
      </c>
      <c r="G45" s="82">
        <f>Benchmark!D45*0.45</f>
        <v>1.532120558667754</v>
      </c>
    </row>
    <row r="46" spans="1:7" ht="16.5">
      <c r="A46" s="47" t="s">
        <v>27</v>
      </c>
      <c r="B46" s="6">
        <f t="shared" si="6"/>
        <v>279.46580590422604</v>
      </c>
      <c r="C46" s="141">
        <f>Benchmark!C46*0.5</f>
        <v>31.487783714944651</v>
      </c>
      <c r="D46" s="142">
        <f>Benchmark!D46*0.5</f>
        <v>1.7202948786883487</v>
      </c>
      <c r="E46" s="137">
        <f t="shared" si="7"/>
        <v>251.51922531380342</v>
      </c>
      <c r="F46" s="141">
        <f>Benchmark!C46*0.45</f>
        <v>28.339005343450186</v>
      </c>
      <c r="G46" s="143">
        <f>Benchmark!D46*0.45</f>
        <v>1.5482653908195139</v>
      </c>
    </row>
    <row r="47" spans="1:7" ht="16.5">
      <c r="A47" s="42" t="s">
        <v>28</v>
      </c>
      <c r="B47" s="125">
        <f t="shared" si="6"/>
        <v>277.75722494481124</v>
      </c>
      <c r="C47" s="100">
        <f>Benchmark!C47*0.5</f>
        <v>31.328664633466943</v>
      </c>
      <c r="D47" s="140">
        <f>Benchmark!D47*0.5</f>
        <v>1.7086382121542205</v>
      </c>
      <c r="E47" s="136">
        <f t="shared" si="7"/>
        <v>249.98150245033014</v>
      </c>
      <c r="F47" s="100">
        <f>Benchmark!C47*0.45</f>
        <v>28.195798170120248</v>
      </c>
      <c r="G47" s="82">
        <f>Benchmark!D47*0.45</f>
        <v>1.5377743909387984</v>
      </c>
    </row>
    <row r="48" spans="1:7" ht="16.5">
      <c r="A48" s="47" t="s">
        <v>29</v>
      </c>
      <c r="B48" s="6">
        <f t="shared" si="6"/>
        <v>274.51141822124174</v>
      </c>
      <c r="C48" s="141">
        <f>Benchmark!C48*0.5</f>
        <v>30.774245232981848</v>
      </c>
      <c r="D48" s="142">
        <f>Benchmark!D48*0.5</f>
        <v>1.6950969348630771</v>
      </c>
      <c r="E48" s="137">
        <f t="shared" si="7"/>
        <v>247.06027639911764</v>
      </c>
      <c r="F48" s="141">
        <f>Benchmark!C48*0.45</f>
        <v>27.696820709683664</v>
      </c>
      <c r="G48" s="143">
        <f>Benchmark!D48*0.45</f>
        <v>1.5255872413767695</v>
      </c>
    </row>
    <row r="49" spans="1:7" ht="16.5">
      <c r="A49" s="42" t="s">
        <v>30</v>
      </c>
      <c r="B49" s="125">
        <f t="shared" si="6"/>
        <v>276.88825510842469</v>
      </c>
      <c r="C49" s="100">
        <f>Benchmark!C49*0.5</f>
        <v>30.398210452987453</v>
      </c>
      <c r="D49" s="140">
        <f>Benchmark!D49*0.5</f>
        <v>1.731695610428315</v>
      </c>
      <c r="E49" s="136">
        <f t="shared" si="7"/>
        <v>249.19942959758222</v>
      </c>
      <c r="F49" s="100">
        <f>Benchmark!C49*0.45</f>
        <v>27.358389407688708</v>
      </c>
      <c r="G49" s="82">
        <f>Benchmark!D49*0.45</f>
        <v>1.5585260493854836</v>
      </c>
    </row>
    <row r="50" spans="1:7" ht="16.5">
      <c r="A50" s="51" t="s">
        <v>31</v>
      </c>
      <c r="B50" s="6">
        <f t="shared" si="6"/>
        <v>277.25344410349322</v>
      </c>
      <c r="C50" s="141">
        <f>Benchmark!C50*0.5</f>
        <v>30.505241225281868</v>
      </c>
      <c r="D50" s="142">
        <f>Benchmark!D50*0.5</f>
        <v>1.731695610428315</v>
      </c>
      <c r="E50" s="137">
        <f t="shared" si="7"/>
        <v>249.5280996931439</v>
      </c>
      <c r="F50" s="141">
        <f>Benchmark!C50*0.45</f>
        <v>27.45471710275368</v>
      </c>
      <c r="G50" s="143">
        <f>Benchmark!D50*0.45</f>
        <v>1.5585260493854836</v>
      </c>
    </row>
    <row r="51" spans="1:7" ht="16.5">
      <c r="A51" s="42" t="s">
        <v>32</v>
      </c>
      <c r="B51" s="125">
        <f t="shared" si="6"/>
        <v>275.94432610067594</v>
      </c>
      <c r="C51" s="100">
        <f>Benchmark!C51*0.5</f>
        <v>30.525933841258798</v>
      </c>
      <c r="D51" s="140">
        <f>Benchmark!D51*0.5</f>
        <v>1.7178983983430092</v>
      </c>
      <c r="E51" s="136">
        <f t="shared" si="7"/>
        <v>248.34989349060834</v>
      </c>
      <c r="F51" s="100">
        <f>Benchmark!C51*0.45</f>
        <v>27.47334045713292</v>
      </c>
      <c r="G51" s="82">
        <f>Benchmark!D51*0.45</f>
        <v>1.5461085585087082</v>
      </c>
    </row>
    <row r="52" spans="1:7" ht="17.25" thickBot="1">
      <c r="A52" s="52" t="s">
        <v>33</v>
      </c>
      <c r="B52" s="6">
        <f t="shared" si="6"/>
        <v>277.80707786075573</v>
      </c>
      <c r="C52" s="141">
        <f>Benchmark!C52*0.5</f>
        <v>30.396783376023528</v>
      </c>
      <c r="D52" s="142">
        <f>Benchmark!D52*0.5</f>
        <v>1.7409325298176346</v>
      </c>
      <c r="E52" s="139">
        <f t="shared" si="7"/>
        <v>250.02637007468016</v>
      </c>
      <c r="F52" s="141">
        <f>Benchmark!C52*0.45</f>
        <v>27.357105038421174</v>
      </c>
      <c r="G52" s="143">
        <f>Benchmark!D52*0.45</f>
        <v>1.5668392768358712</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69" customHeight="1">
      <c r="A55" s="114" t="s">
        <v>53</v>
      </c>
      <c r="B55" s="115"/>
      <c r="C55" s="115"/>
      <c r="D55" s="115"/>
      <c r="E55" s="115"/>
      <c r="F55" s="115"/>
      <c r="G55" s="116"/>
    </row>
    <row r="56" spans="1:7">
      <c r="A56" s="117" t="s">
        <v>57</v>
      </c>
      <c r="B56" s="118"/>
      <c r="C56" s="118"/>
      <c r="D56" s="118"/>
      <c r="E56" s="118"/>
      <c r="F56" s="118"/>
      <c r="G56" s="119"/>
    </row>
    <row r="57" spans="1:7">
      <c r="A57" s="120"/>
      <c r="B57" s="121"/>
      <c r="C57" s="121"/>
      <c r="D57" s="121"/>
      <c r="E57" s="121"/>
      <c r="F57" s="121"/>
      <c r="G57" s="122"/>
    </row>
    <row r="58" spans="1:7" ht="15" customHeight="1">
      <c r="A58" s="117" t="s">
        <v>55</v>
      </c>
      <c r="B58" s="118"/>
      <c r="C58" s="118"/>
      <c r="D58" s="118"/>
      <c r="E58" s="118"/>
      <c r="F58" s="118"/>
      <c r="G58" s="119"/>
    </row>
    <row r="59" spans="1:7">
      <c r="A59" s="120"/>
      <c r="B59" s="121"/>
      <c r="C59" s="121"/>
      <c r="D59" s="121"/>
      <c r="E59" s="121"/>
      <c r="F59" s="121"/>
      <c r="G59" s="122"/>
    </row>
  </sheetData>
  <mergeCells count="14">
    <mergeCell ref="A5:G5"/>
    <mergeCell ref="C1:D1"/>
    <mergeCell ref="F1:G1"/>
    <mergeCell ref="A2:A4"/>
    <mergeCell ref="B2:B4"/>
    <mergeCell ref="E2:E4"/>
    <mergeCell ref="A58:G59"/>
    <mergeCell ref="A56:G57"/>
    <mergeCell ref="A17:G17"/>
    <mergeCell ref="A29:G29"/>
    <mergeCell ref="A53:G53"/>
    <mergeCell ref="A54:G54"/>
    <mergeCell ref="A55:G55"/>
    <mergeCell ref="A41:G41"/>
  </mergeCells>
  <pageMargins left="0.25" right="0.25" top="0.75" bottom="0.75" header="0.3" footer="0.3"/>
  <pageSetup scale="75" orientation="portrait" r:id="rId1"/>
  <headerFooter>
    <oddHeader xml:space="preserve">&amp;L&amp;"Arial Narrow,Bold"&amp;16UC Whole-Building Energy Performance Targets      &amp;"-,Regular"&amp;11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9"/>
  <sheetViews>
    <sheetView topLeftCell="A52" zoomScaleNormal="100" workbookViewId="0">
      <selection activeCell="A58" sqref="A1:G59"/>
    </sheetView>
  </sheetViews>
  <sheetFormatPr defaultColWidth="3.42578125" defaultRowHeight="15"/>
  <cols>
    <col min="1" max="1" width="16.140625" customWidth="1"/>
    <col min="2" max="2" width="19.42578125" style="5" customWidth="1"/>
    <col min="3" max="6" width="19.42578125" customWidth="1"/>
    <col min="7" max="7" width="19.42578125" style="9" customWidth="1"/>
    <col min="9" max="9" width="4" bestFit="1" customWidth="1"/>
  </cols>
  <sheetData>
    <row r="1" spans="1:7" ht="15" customHeight="1" thickBot="1">
      <c r="A1" s="123"/>
      <c r="B1" s="128"/>
      <c r="C1" s="129" t="s">
        <v>39</v>
      </c>
      <c r="D1" s="130"/>
      <c r="E1" s="128"/>
      <c r="F1" s="129" t="s">
        <v>39</v>
      </c>
      <c r="G1" s="130"/>
    </row>
    <row r="2" spans="1:7" ht="18.75" customHeight="1">
      <c r="A2" s="33" t="s">
        <v>45</v>
      </c>
      <c r="B2" s="61" t="s">
        <v>62</v>
      </c>
      <c r="C2" s="62" t="s">
        <v>35</v>
      </c>
      <c r="D2" s="131" t="s">
        <v>37</v>
      </c>
      <c r="E2" s="61" t="s">
        <v>63</v>
      </c>
      <c r="F2" s="62" t="s">
        <v>35</v>
      </c>
      <c r="G2" s="131" t="s">
        <v>37</v>
      </c>
    </row>
    <row r="3" spans="1:7" ht="18.75" customHeight="1">
      <c r="A3" s="34"/>
      <c r="B3" s="67"/>
      <c r="C3" s="68" t="s">
        <v>40</v>
      </c>
      <c r="D3" s="132" t="s">
        <v>43</v>
      </c>
      <c r="E3" s="67"/>
      <c r="F3" s="68" t="s">
        <v>40</v>
      </c>
      <c r="G3" s="132" t="s">
        <v>43</v>
      </c>
    </row>
    <row r="4" spans="1:7" ht="64.5" customHeight="1" thickBot="1">
      <c r="A4" s="35"/>
      <c r="B4" s="73"/>
      <c r="C4" s="19" t="s">
        <v>34</v>
      </c>
      <c r="D4" s="20" t="s">
        <v>5</v>
      </c>
      <c r="E4" s="73"/>
      <c r="F4" s="19" t="s">
        <v>34</v>
      </c>
      <c r="G4" s="20" t="s">
        <v>5</v>
      </c>
    </row>
    <row r="5" spans="1:7" ht="17.25" thickBot="1">
      <c r="A5" s="22" t="s">
        <v>16</v>
      </c>
      <c r="B5" s="23"/>
      <c r="C5" s="23"/>
      <c r="D5" s="23"/>
      <c r="E5" s="23"/>
      <c r="F5" s="23"/>
      <c r="G5" s="24"/>
    </row>
    <row r="6" spans="1:7" ht="16.5">
      <c r="A6" s="4" t="s">
        <v>24</v>
      </c>
      <c r="B6" s="6">
        <f t="shared" ref="B6:B16" si="0">(C6*3.412)+(D6*100)</f>
        <v>23.633350413499983</v>
      </c>
      <c r="C6" s="98">
        <f>Benchmark!C6*0.4</f>
        <v>4.4848254786882391</v>
      </c>
      <c r="D6" s="76">
        <f>Benchmark!D6*0.4</f>
        <v>8.3311258802157104E-2</v>
      </c>
      <c r="E6" s="6">
        <f t="shared" ref="E6:E16" si="1">(F6*3.412)+(G6*100)</f>
        <v>20.679181611812481</v>
      </c>
      <c r="F6" s="98">
        <f>Benchmark!C6*0.35</f>
        <v>3.9242222938522087</v>
      </c>
      <c r="G6" s="76">
        <f>Benchmark!D6*0.35</f>
        <v>7.2897351451887457E-2</v>
      </c>
    </row>
    <row r="7" spans="1:7" ht="16.5">
      <c r="A7" s="42" t="s">
        <v>25</v>
      </c>
      <c r="B7" s="80">
        <f t="shared" si="0"/>
        <v>26.35806223626944</v>
      </c>
      <c r="C7" s="100">
        <f>Benchmark!C7*0.4</f>
        <v>5.3249806261881316</v>
      </c>
      <c r="D7" s="82">
        <f>Benchmark!D7*0.4</f>
        <v>8.1892283397155319E-2</v>
      </c>
      <c r="E7" s="80">
        <f t="shared" si="1"/>
        <v>23.063304456735754</v>
      </c>
      <c r="F7" s="100">
        <f>Benchmark!C7*0.35</f>
        <v>4.6593580479146146</v>
      </c>
      <c r="G7" s="82">
        <f>Benchmark!D7*0.35</f>
        <v>7.1655747972510897E-2</v>
      </c>
    </row>
    <row r="8" spans="1:7" ht="16.5">
      <c r="A8" s="47" t="s">
        <v>26</v>
      </c>
      <c r="B8" s="7">
        <f t="shared" si="0"/>
        <v>24.217210647970148</v>
      </c>
      <c r="C8" s="101">
        <f>Benchmark!C8*0.4</f>
        <v>5.1918783475226595</v>
      </c>
      <c r="D8" s="86">
        <f>Benchmark!D8*0.4</f>
        <v>6.502521726222836E-2</v>
      </c>
      <c r="E8" s="7">
        <f t="shared" si="1"/>
        <v>21.190059316973876</v>
      </c>
      <c r="F8" s="101">
        <f>Benchmark!C8*0.35</f>
        <v>4.5428935540823261</v>
      </c>
      <c r="G8" s="86">
        <f>Benchmark!D8*0.35</f>
        <v>5.6897065104449807E-2</v>
      </c>
    </row>
    <row r="9" spans="1:7" ht="16.5">
      <c r="A9" s="42" t="s">
        <v>23</v>
      </c>
      <c r="B9" s="80">
        <f t="shared" si="0"/>
        <v>23.649538656698489</v>
      </c>
      <c r="C9" s="100">
        <f>Benchmark!C9*0.4</f>
        <v>4.933303857121583</v>
      </c>
      <c r="D9" s="82">
        <f>Benchmark!D9*0.4</f>
        <v>6.8171058961996475E-2</v>
      </c>
      <c r="E9" s="80">
        <f t="shared" si="1"/>
        <v>20.693346324611174</v>
      </c>
      <c r="F9" s="100">
        <f>Benchmark!C9*0.35</f>
        <v>4.3166408749813838</v>
      </c>
      <c r="G9" s="82">
        <f>Benchmark!D9*0.35</f>
        <v>5.9649676591746907E-2</v>
      </c>
    </row>
    <row r="10" spans="1:7" ht="16.5">
      <c r="A10" s="47" t="s">
        <v>27</v>
      </c>
      <c r="B10" s="7">
        <f t="shared" si="0"/>
        <v>27.432546102635179</v>
      </c>
      <c r="C10" s="101">
        <f>Benchmark!C10*0.4</f>
        <v>5.7395475960442841</v>
      </c>
      <c r="D10" s="86">
        <f>Benchmark!D10*0.4</f>
        <v>7.8492097049320836E-2</v>
      </c>
      <c r="E10" s="7">
        <f t="shared" si="1"/>
        <v>24.003477839805779</v>
      </c>
      <c r="F10" s="101">
        <f>Benchmark!C10*0.35</f>
        <v>5.0221041465387479</v>
      </c>
      <c r="G10" s="86">
        <f>Benchmark!D10*0.35</f>
        <v>6.8680584918155721E-2</v>
      </c>
    </row>
    <row r="11" spans="1:7" ht="16.5">
      <c r="A11" s="42" t="s">
        <v>28</v>
      </c>
      <c r="B11" s="80">
        <f t="shared" si="0"/>
        <v>26.116820002551009</v>
      </c>
      <c r="C11" s="100">
        <f>Benchmark!C11*0.4</f>
        <v>5.5504914932264473</v>
      </c>
      <c r="D11" s="82">
        <f>Benchmark!D11*0.4</f>
        <v>7.1785430276623693E-2</v>
      </c>
      <c r="E11" s="80">
        <f t="shared" si="1"/>
        <v>22.852217502232129</v>
      </c>
      <c r="F11" s="100">
        <f>Benchmark!C11*0.35</f>
        <v>4.8566800565731407</v>
      </c>
      <c r="G11" s="82">
        <f>Benchmark!D11*0.35</f>
        <v>6.2812251492045737E-2</v>
      </c>
    </row>
    <row r="12" spans="1:7" ht="16.5">
      <c r="A12" s="47" t="s">
        <v>29</v>
      </c>
      <c r="B12" s="7">
        <f t="shared" si="0"/>
        <v>23.090138457022597</v>
      </c>
      <c r="C12" s="101">
        <f>Benchmark!C12*0.4</f>
        <v>4.8917623816145248</v>
      </c>
      <c r="D12" s="86">
        <f>Benchmark!D12*0.4</f>
        <v>6.3994452109538372E-2</v>
      </c>
      <c r="E12" s="7">
        <f t="shared" si="1"/>
        <v>20.20387114989477</v>
      </c>
      <c r="F12" s="101">
        <f>Benchmark!C12*0.35</f>
        <v>4.280292083912709</v>
      </c>
      <c r="G12" s="86">
        <f>Benchmark!D12*0.35</f>
        <v>5.599514559584607E-2</v>
      </c>
    </row>
    <row r="13" spans="1:7" ht="16.5">
      <c r="A13" s="42" t="s">
        <v>30</v>
      </c>
      <c r="B13" s="80">
        <f t="shared" si="0"/>
        <v>23.671421470892255</v>
      </c>
      <c r="C13" s="100">
        <f>Benchmark!C13*0.4</f>
        <v>4.4449795736100404</v>
      </c>
      <c r="D13" s="82">
        <f>Benchmark!D13*0.4</f>
        <v>8.5051511657348006E-2</v>
      </c>
      <c r="E13" s="80">
        <f t="shared" si="1"/>
        <v>20.712493787030727</v>
      </c>
      <c r="F13" s="100">
        <f>Benchmark!C13*0.35</f>
        <v>3.8893571269087852</v>
      </c>
      <c r="G13" s="82">
        <f>Benchmark!D13*0.35</f>
        <v>7.4420072700179501E-2</v>
      </c>
    </row>
    <row r="14" spans="1:7" ht="16.5">
      <c r="A14" s="51" t="s">
        <v>31</v>
      </c>
      <c r="B14" s="7">
        <f t="shared" si="0"/>
        <v>24.105317943637409</v>
      </c>
      <c r="C14" s="101">
        <f>Benchmark!C14*0.4</f>
        <v>4.5721473557745043</v>
      </c>
      <c r="D14" s="86">
        <f>Benchmark!D14*0.4</f>
        <v>8.5051511657348006E-2</v>
      </c>
      <c r="E14" s="7">
        <f t="shared" si="1"/>
        <v>21.092153200682734</v>
      </c>
      <c r="F14" s="101">
        <f>Benchmark!C14*0.35</f>
        <v>4.0006289363026912</v>
      </c>
      <c r="G14" s="86">
        <f>Benchmark!D14*0.35</f>
        <v>7.4420072700179501E-2</v>
      </c>
    </row>
    <row r="15" spans="1:7" ht="16.5">
      <c r="A15" s="42" t="s">
        <v>32</v>
      </c>
      <c r="B15" s="80">
        <f t="shared" si="0"/>
        <v>23.395381561859274</v>
      </c>
      <c r="C15" s="100">
        <f>Benchmark!C15*0.4</f>
        <v>4.5967331269929677</v>
      </c>
      <c r="D15" s="82">
        <f>Benchmark!D15*0.4</f>
        <v>7.7113281325592684E-2</v>
      </c>
      <c r="E15" s="80">
        <f t="shared" si="1"/>
        <v>20.470958866626862</v>
      </c>
      <c r="F15" s="100">
        <f>Benchmark!C15*0.35</f>
        <v>4.022141486118846</v>
      </c>
      <c r="G15" s="82">
        <f>Benchmark!D15*0.35</f>
        <v>6.7474121159893583E-2</v>
      </c>
    </row>
    <row r="16" spans="1:7" ht="17.25" thickBot="1">
      <c r="A16" s="52" t="s">
        <v>33</v>
      </c>
      <c r="B16" s="8">
        <f t="shared" si="0"/>
        <v>24.197082633443433</v>
      </c>
      <c r="C16" s="104">
        <f>Benchmark!C16*0.4</f>
        <v>4.4432840031811809</v>
      </c>
      <c r="D16" s="94">
        <f>Benchmark!D16*0.4</f>
        <v>9.0365976145892438E-2</v>
      </c>
      <c r="E16" s="8">
        <f t="shared" si="1"/>
        <v>21.172447304263002</v>
      </c>
      <c r="F16" s="104">
        <f>Benchmark!C16*0.35</f>
        <v>3.8878735027835329</v>
      </c>
      <c r="G16" s="94">
        <f>Benchmark!D16*0.35</f>
        <v>7.9070229127655878E-2</v>
      </c>
    </row>
    <row r="17" spans="1:7" ht="17.25" thickBot="1">
      <c r="A17" s="22" t="s">
        <v>17</v>
      </c>
      <c r="B17" s="23"/>
      <c r="C17" s="23"/>
      <c r="D17" s="23"/>
      <c r="E17" s="23"/>
      <c r="F17" s="23"/>
      <c r="G17" s="24"/>
    </row>
    <row r="18" spans="1:7" ht="16.5">
      <c r="A18" s="4" t="s">
        <v>24</v>
      </c>
      <c r="B18" s="6">
        <f t="shared" ref="B18:B28" si="2">(C18*3.412)+(D18*100)</f>
        <v>22.613165573607148</v>
      </c>
      <c r="C18" s="98">
        <f>Benchmark!C18*0.4</f>
        <v>3.1393778350817674</v>
      </c>
      <c r="D18" s="76">
        <f>Benchmark!D18*0.4</f>
        <v>0.11901608400308157</v>
      </c>
      <c r="E18" s="6">
        <f t="shared" ref="E18:E28" si="3">(F18*3.412)+(G18*100)</f>
        <v>19.786519876906254</v>
      </c>
      <c r="F18" s="98">
        <f>Benchmark!C18*0.35</f>
        <v>2.7469556056965461</v>
      </c>
      <c r="G18" s="76">
        <f>Benchmark!D18*0.35</f>
        <v>0.10413907350269637</v>
      </c>
    </row>
    <row r="19" spans="1:7" ht="16.5">
      <c r="A19" s="42" t="s">
        <v>25</v>
      </c>
      <c r="B19" s="80">
        <f t="shared" si="2"/>
        <v>24.417081355752778</v>
      </c>
      <c r="C19" s="100">
        <f>Benchmark!C19*0.4</f>
        <v>3.7274864383316912</v>
      </c>
      <c r="D19" s="82">
        <f>Benchmark!D19*0.4</f>
        <v>0.11698897628165046</v>
      </c>
      <c r="E19" s="80">
        <f t="shared" si="3"/>
        <v>21.364946186283678</v>
      </c>
      <c r="F19" s="100">
        <f>Benchmark!C19*0.35</f>
        <v>3.2615506335402293</v>
      </c>
      <c r="G19" s="82">
        <f>Benchmark!D19*0.35</f>
        <v>0.10236535424644415</v>
      </c>
    </row>
    <row r="20" spans="1:7" ht="16.5">
      <c r="A20" s="47" t="s">
        <v>26</v>
      </c>
      <c r="B20" s="7">
        <f t="shared" si="2"/>
        <v>21.689598996970027</v>
      </c>
      <c r="C20" s="101">
        <f>Benchmark!C20*0.4</f>
        <v>3.6343148432658618</v>
      </c>
      <c r="D20" s="86">
        <f>Benchmark!D20*0.4</f>
        <v>9.289316751746908E-2</v>
      </c>
      <c r="E20" s="7">
        <f t="shared" si="3"/>
        <v>18.978399122348772</v>
      </c>
      <c r="F20" s="101">
        <f>Benchmark!C20*0.35</f>
        <v>3.1800254878576286</v>
      </c>
      <c r="G20" s="86">
        <f>Benchmark!D20*0.35</f>
        <v>8.128152157778544E-2</v>
      </c>
    </row>
    <row r="21" spans="1:7" ht="16.5">
      <c r="A21" s="42" t="s">
        <v>23</v>
      </c>
      <c r="B21" s="80">
        <f t="shared" si="2"/>
        <v>21.52142564120583</v>
      </c>
      <c r="C21" s="100">
        <f>Benchmark!C21*0.4</f>
        <v>3.453312699985108</v>
      </c>
      <c r="D21" s="82">
        <f>Benchmark!D21*0.4</f>
        <v>9.7387227088566397E-2</v>
      </c>
      <c r="E21" s="80">
        <f t="shared" si="3"/>
        <v>18.831247436055094</v>
      </c>
      <c r="F21" s="100">
        <f>Benchmark!C21*0.35</f>
        <v>3.021648612486969</v>
      </c>
      <c r="G21" s="82">
        <f>Benchmark!D21*0.35</f>
        <v>8.5213823702495584E-2</v>
      </c>
    </row>
    <row r="22" spans="1:7" ht="16.5">
      <c r="A22" s="47" t="s">
        <v>27</v>
      </c>
      <c r="B22" s="7">
        <f t="shared" si="2"/>
        <v>24.921492199723716</v>
      </c>
      <c r="C22" s="101">
        <f>Benchmark!C22*0.4</f>
        <v>4.0176833172309996</v>
      </c>
      <c r="D22" s="86">
        <f>Benchmark!D22*0.4</f>
        <v>0.11213156721331548</v>
      </c>
      <c r="E22" s="7">
        <f t="shared" si="3"/>
        <v>21.806305674758249</v>
      </c>
      <c r="F22" s="101">
        <f>Benchmark!C22*0.35</f>
        <v>3.5154729025771241</v>
      </c>
      <c r="G22" s="86">
        <f>Benchmark!D22*0.35</f>
        <v>9.8115121311651038E-2</v>
      </c>
    </row>
    <row r="23" spans="1:7" ht="16.5">
      <c r="A23" s="42" t="s">
        <v>28</v>
      </c>
      <c r="B23" s="80">
        <f t="shared" si="2"/>
        <v>23.511855350511144</v>
      </c>
      <c r="C23" s="100">
        <f>Benchmark!C23*0.4</f>
        <v>3.8853440452585128</v>
      </c>
      <c r="D23" s="82">
        <f>Benchmark!D23*0.4</f>
        <v>0.10255061468089099</v>
      </c>
      <c r="E23" s="80">
        <f t="shared" si="3"/>
        <v>20.57287343169725</v>
      </c>
      <c r="F23" s="100">
        <f>Benchmark!C23*0.35</f>
        <v>3.3996760396011982</v>
      </c>
      <c r="G23" s="82">
        <f>Benchmark!D23*0.35</f>
        <v>8.973178784577962E-2</v>
      </c>
    </row>
    <row r="24" spans="1:7" ht="16.5">
      <c r="A24" s="47" t="s">
        <v>29</v>
      </c>
      <c r="B24" s="7">
        <f t="shared" si="2"/>
        <v>20.82554985932504</v>
      </c>
      <c r="C24" s="101">
        <f>Benchmark!C24*0.4</f>
        <v>3.4242336671301667</v>
      </c>
      <c r="D24" s="86">
        <f>Benchmark!D24*0.4</f>
        <v>9.1420645870769104E-2</v>
      </c>
      <c r="E24" s="7">
        <f t="shared" si="3"/>
        <v>18.222356126909407</v>
      </c>
      <c r="F24" s="101">
        <f>Benchmark!C24*0.35</f>
        <v>2.9962044587388954</v>
      </c>
      <c r="G24" s="86">
        <f>Benchmark!D24*0.35</f>
        <v>7.9993065136922961E-2</v>
      </c>
    </row>
    <row r="25" spans="1:7" ht="16.5">
      <c r="A25" s="42" t="s">
        <v>30</v>
      </c>
      <c r="B25" s="80">
        <f t="shared" si="2"/>
        <v>22.766605164659936</v>
      </c>
      <c r="C25" s="100">
        <f>Benchmark!C25*0.4</f>
        <v>3.1114857015270285</v>
      </c>
      <c r="D25" s="82">
        <f>Benchmark!D25*0.4</f>
        <v>0.12150215951049714</v>
      </c>
      <c r="E25" s="80">
        <f t="shared" si="3"/>
        <v>19.920779519077442</v>
      </c>
      <c r="F25" s="100">
        <f>Benchmark!C25*0.35</f>
        <v>2.7225499888361497</v>
      </c>
      <c r="G25" s="82">
        <f>Benchmark!D25*0.35</f>
        <v>0.106314389571685</v>
      </c>
    </row>
    <row r="26" spans="1:7" ht="16.5">
      <c r="A26" s="51" t="s">
        <v>31</v>
      </c>
      <c r="B26" s="7">
        <f t="shared" si="2"/>
        <v>23.070332695581538</v>
      </c>
      <c r="C26" s="101">
        <f>Benchmark!C26*0.4</f>
        <v>3.2005031490421523</v>
      </c>
      <c r="D26" s="86">
        <f>Benchmark!D26*0.4</f>
        <v>0.12150215951049714</v>
      </c>
      <c r="E26" s="7">
        <f t="shared" si="3"/>
        <v>20.186541108633847</v>
      </c>
      <c r="F26" s="101">
        <f>Benchmark!C26*0.35</f>
        <v>2.8004402554118832</v>
      </c>
      <c r="G26" s="86">
        <f>Benchmark!D26*0.35</f>
        <v>0.106314389571685</v>
      </c>
    </row>
    <row r="27" spans="1:7" ht="16.5">
      <c r="A27" s="42" t="s">
        <v>32</v>
      </c>
      <c r="B27" s="80">
        <f t="shared" si="2"/>
        <v>21.995020447023244</v>
      </c>
      <c r="C27" s="100">
        <f>Benchmark!C27*0.4</f>
        <v>3.2177131888950772</v>
      </c>
      <c r="D27" s="82">
        <f>Benchmark!D27*0.4</f>
        <v>0.11016183046513239</v>
      </c>
      <c r="E27" s="80">
        <f t="shared" si="3"/>
        <v>19.245642891145337</v>
      </c>
      <c r="F27" s="100">
        <f>Benchmark!C27*0.35</f>
        <v>2.8154990402831919</v>
      </c>
      <c r="G27" s="82">
        <f>Benchmark!D27*0.35</f>
        <v>9.6391601656990844E-2</v>
      </c>
    </row>
    <row r="28" spans="1:7" ht="17.25" thickBot="1">
      <c r="A28" s="52" t="s">
        <v>33</v>
      </c>
      <c r="B28" s="8">
        <f t="shared" si="2"/>
        <v>23.521764676896851</v>
      </c>
      <c r="C28" s="104">
        <f>Benchmark!C28*0.4</f>
        <v>3.1102988022268261</v>
      </c>
      <c r="D28" s="94">
        <f>Benchmark!D28*0.4</f>
        <v>0.1290942516369892</v>
      </c>
      <c r="E28" s="8">
        <f t="shared" si="3"/>
        <v>20.581544092284744</v>
      </c>
      <c r="F28" s="104">
        <f>Benchmark!C28*0.35</f>
        <v>2.7215114519484724</v>
      </c>
      <c r="G28" s="94">
        <f>Benchmark!D28*0.35</f>
        <v>0.11295747018236554</v>
      </c>
    </row>
    <row r="29" spans="1:7" ht="18.75" thickBot="1">
      <c r="A29" s="22" t="s">
        <v>46</v>
      </c>
      <c r="B29" s="23"/>
      <c r="C29" s="23"/>
      <c r="D29" s="23"/>
      <c r="E29" s="23"/>
      <c r="F29" s="23"/>
      <c r="G29" s="24"/>
    </row>
    <row r="30" spans="1:7" ht="16.5">
      <c r="A30" s="4" t="s">
        <v>24</v>
      </c>
      <c r="B30" s="6">
        <f t="shared" ref="B30:B40" si="4">(C30*3.412)+(D30*100)</f>
        <v>122.49676024692802</v>
      </c>
      <c r="C30" s="75">
        <f>Benchmark!C30*0.4</f>
        <v>14.415111444000003</v>
      </c>
      <c r="D30" s="76">
        <f>Benchmark!D30*0.4</f>
        <v>0.73312400000000011</v>
      </c>
      <c r="E30" s="6">
        <f t="shared" ref="E30:E40" si="5">(F30*3.412)+(G30*100)</f>
        <v>107.184665216062</v>
      </c>
      <c r="F30" s="75">
        <f>Benchmark!C30*0.35</f>
        <v>12.6132225135</v>
      </c>
      <c r="G30" s="76">
        <f>Benchmark!D30*0.35</f>
        <v>0.64148349999999998</v>
      </c>
    </row>
    <row r="31" spans="1:7" ht="16.5">
      <c r="A31" s="42" t="s">
        <v>25</v>
      </c>
      <c r="B31" s="80">
        <f t="shared" si="4"/>
        <v>124.72553771286402</v>
      </c>
      <c r="C31" s="81">
        <f>Benchmark!C31*0.4</f>
        <v>15.118035672000003</v>
      </c>
      <c r="D31" s="82">
        <f>Benchmark!D31*0.4</f>
        <v>0.73142800000000008</v>
      </c>
      <c r="E31" s="80">
        <f t="shared" si="5"/>
        <v>109.13484549875599</v>
      </c>
      <c r="F31" s="81">
        <f>Benchmark!C31*0.35</f>
        <v>13.228281213000001</v>
      </c>
      <c r="G31" s="82">
        <f>Benchmark!D31*0.35</f>
        <v>0.63999949999999994</v>
      </c>
    </row>
    <row r="32" spans="1:7" ht="16.5">
      <c r="A32" s="47" t="s">
        <v>26</v>
      </c>
      <c r="B32" s="7">
        <f t="shared" si="4"/>
        <v>122.329572766192</v>
      </c>
      <c r="C32" s="85">
        <f>Benchmark!C32*0.4</f>
        <v>15.006674316000002</v>
      </c>
      <c r="D32" s="86">
        <f>Benchmark!D32*0.4</f>
        <v>0.71126800000000001</v>
      </c>
      <c r="E32" s="7">
        <f t="shared" si="5"/>
        <v>107.03837617041799</v>
      </c>
      <c r="F32" s="85">
        <f>Benchmark!C32*0.35</f>
        <v>13.130840026500001</v>
      </c>
      <c r="G32" s="86">
        <f>Benchmark!D32*0.35</f>
        <v>0.62235949999999995</v>
      </c>
    </row>
    <row r="33" spans="1:7" ht="16.5">
      <c r="A33" s="42" t="s">
        <v>23</v>
      </c>
      <c r="B33" s="80">
        <f t="shared" si="4"/>
        <v>121.96742430291199</v>
      </c>
      <c r="C33" s="81">
        <f>Benchmark!C33*0.4</f>
        <v>14.790335376</v>
      </c>
      <c r="D33" s="82">
        <f>Benchmark!D33*0.4</f>
        <v>0.715028</v>
      </c>
      <c r="E33" s="80">
        <f t="shared" si="5"/>
        <v>106.72149626504799</v>
      </c>
      <c r="F33" s="81">
        <f>Benchmark!C33*0.35</f>
        <v>12.941543453999998</v>
      </c>
      <c r="G33" s="82">
        <f>Benchmark!D33*0.35</f>
        <v>0.62564949999999997</v>
      </c>
    </row>
    <row r="34" spans="1:7" ht="16.5">
      <c r="A34" s="47" t="s">
        <v>27</v>
      </c>
      <c r="B34" s="7">
        <f t="shared" si="4"/>
        <v>125.50259541300801</v>
      </c>
      <c r="C34" s="85">
        <f>Benchmark!C34*0.4</f>
        <v>15.464887284000003</v>
      </c>
      <c r="D34" s="86">
        <f>Benchmark!D34*0.4</f>
        <v>0.72736400000000001</v>
      </c>
      <c r="E34" s="7">
        <f t="shared" si="5"/>
        <v>109.814770986382</v>
      </c>
      <c r="F34" s="85">
        <f>Benchmark!C34*0.35</f>
        <v>13.531776373500001</v>
      </c>
      <c r="G34" s="86">
        <f>Benchmark!D34*0.35</f>
        <v>0.63644349999999994</v>
      </c>
    </row>
    <row r="35" spans="1:7" ht="16.5">
      <c r="A35" s="42" t="s">
        <v>28</v>
      </c>
      <c r="B35" s="80">
        <f t="shared" si="4"/>
        <v>124.16129997920001</v>
      </c>
      <c r="C35" s="81">
        <f>Benchmark!C35*0.4</f>
        <v>15.3067116</v>
      </c>
      <c r="D35" s="82">
        <f>Benchmark!D35*0.4</f>
        <v>0.7193480000000001</v>
      </c>
      <c r="E35" s="80">
        <f t="shared" si="5"/>
        <v>108.6411374818</v>
      </c>
      <c r="F35" s="81">
        <f>Benchmark!C35*0.35</f>
        <v>13.39337265</v>
      </c>
      <c r="G35" s="82">
        <f>Benchmark!D35*0.35</f>
        <v>0.62942949999999998</v>
      </c>
    </row>
    <row r="36" spans="1:7" ht="16.5">
      <c r="A36" s="47" t="s">
        <v>29</v>
      </c>
      <c r="B36" s="7">
        <f t="shared" si="4"/>
        <v>121.34963651700801</v>
      </c>
      <c r="C36" s="85">
        <f>Benchmark!C36*0.4</f>
        <v>14.755579284000001</v>
      </c>
      <c r="D36" s="86">
        <f>Benchmark!D36*0.4</f>
        <v>0.71003600000000011</v>
      </c>
      <c r="E36" s="7">
        <f t="shared" si="5"/>
        <v>106.180931952382</v>
      </c>
      <c r="F36" s="85">
        <f>Benchmark!C36*0.35</f>
        <v>12.9111318735</v>
      </c>
      <c r="G36" s="86">
        <f>Benchmark!D36*0.35</f>
        <v>0.62128149999999993</v>
      </c>
    </row>
    <row r="37" spans="1:7" ht="16.5">
      <c r="A37" s="42" t="s">
        <v>30</v>
      </c>
      <c r="B37" s="80">
        <f t="shared" si="4"/>
        <v>122.59101277881601</v>
      </c>
      <c r="C37" s="81">
        <f>Benchmark!C37*0.4</f>
        <v>14.381773968000003</v>
      </c>
      <c r="D37" s="82">
        <f>Benchmark!D37*0.4</f>
        <v>0.73520399999999997</v>
      </c>
      <c r="E37" s="80">
        <f t="shared" si="5"/>
        <v>107.267136181464</v>
      </c>
      <c r="F37" s="81">
        <f>Benchmark!C37*0.35</f>
        <v>12.584052222</v>
      </c>
      <c r="G37" s="82">
        <f>Benchmark!D37*0.35</f>
        <v>0.64330349999999992</v>
      </c>
    </row>
    <row r="38" spans="1:7" ht="16.5">
      <c r="A38" s="51" t="s">
        <v>31</v>
      </c>
      <c r="B38" s="7">
        <f t="shared" si="4"/>
        <v>122.95403661321599</v>
      </c>
      <c r="C38" s="85">
        <f>Benchmark!C38*0.4</f>
        <v>14.488170168</v>
      </c>
      <c r="D38" s="86">
        <f>Benchmark!D38*0.4</f>
        <v>0.73520399999999997</v>
      </c>
      <c r="E38" s="7">
        <f t="shared" si="5"/>
        <v>107.58478203656399</v>
      </c>
      <c r="F38" s="85">
        <f>Benchmark!C38*0.35</f>
        <v>12.677148896999999</v>
      </c>
      <c r="G38" s="86">
        <f>Benchmark!D38*0.35</f>
        <v>0.64330349999999992</v>
      </c>
    </row>
    <row r="39" spans="1:7" ht="16.5">
      <c r="A39" s="42" t="s">
        <v>32</v>
      </c>
      <c r="B39" s="80">
        <f t="shared" si="4"/>
        <v>122.07542122120002</v>
      </c>
      <c r="C39" s="81">
        <f>Benchmark!C39*0.4</f>
        <v>14.508740100000004</v>
      </c>
      <c r="D39" s="82">
        <f>Benchmark!D39*0.4</f>
        <v>0.72571600000000003</v>
      </c>
      <c r="E39" s="80">
        <f t="shared" si="5"/>
        <v>106.81599356855</v>
      </c>
      <c r="F39" s="81">
        <f>Benchmark!C39*0.35</f>
        <v>12.695147587500001</v>
      </c>
      <c r="G39" s="82">
        <f>Benchmark!D39*0.35</f>
        <v>0.6350015</v>
      </c>
    </row>
    <row r="40" spans="1:7" ht="17.25" thickBot="1">
      <c r="A40" s="52" t="s">
        <v>33</v>
      </c>
      <c r="B40" s="8">
        <f t="shared" si="4"/>
        <v>123.221372461024</v>
      </c>
      <c r="C40" s="93">
        <f>Benchmark!C40*0.4</f>
        <v>14.380355352000002</v>
      </c>
      <c r="D40" s="94">
        <f>Benchmark!D40*0.4</f>
        <v>0.7415560000000001</v>
      </c>
      <c r="E40" s="8">
        <f t="shared" si="5"/>
        <v>107.81870090339601</v>
      </c>
      <c r="F40" s="93">
        <f>Benchmark!C40*0.35</f>
        <v>12.582810932999999</v>
      </c>
      <c r="G40" s="94">
        <f>Benchmark!D40*0.35</f>
        <v>0.64886149999999998</v>
      </c>
    </row>
    <row r="41" spans="1:7" ht="18.75" thickBot="1">
      <c r="A41" s="36" t="s">
        <v>47</v>
      </c>
      <c r="B41" s="37"/>
      <c r="C41" s="37"/>
      <c r="D41" s="37"/>
      <c r="E41" s="37"/>
      <c r="F41" s="37"/>
      <c r="G41" s="38"/>
    </row>
    <row r="42" spans="1:7" ht="16.5">
      <c r="A42" s="4" t="s">
        <v>24</v>
      </c>
      <c r="B42" s="6">
        <f>(C42*3.412)+(D42*100)</f>
        <v>221.36017008035606</v>
      </c>
      <c r="C42" s="98">
        <f>Benchmark!C42*0.4</f>
        <v>24.345397409311765</v>
      </c>
      <c r="D42" s="133">
        <f>Benchmark!D42*0.4</f>
        <v>1.382936741197843</v>
      </c>
      <c r="E42" s="134">
        <f>(F42*3.412)+(G42*100)</f>
        <v>193.69014882031155</v>
      </c>
      <c r="F42" s="98">
        <f>Benchmark!C42*0.35</f>
        <v>21.302222733147794</v>
      </c>
      <c r="G42" s="76">
        <f>Benchmark!D42*0.35</f>
        <v>1.2100696485481126</v>
      </c>
    </row>
    <row r="43" spans="1:7" ht="16.5">
      <c r="A43" s="42" t="s">
        <v>25</v>
      </c>
      <c r="B43" s="125">
        <f t="shared" ref="B43:B52" si="6">(C43*3.412)+(D43*100)</f>
        <v>223.09301318945859</v>
      </c>
      <c r="C43" s="100">
        <f>Benchmark!C43*0.4</f>
        <v>24.911090717811874</v>
      </c>
      <c r="D43" s="135">
        <f>Benchmark!D43*0.4</f>
        <v>1.3809637166028448</v>
      </c>
      <c r="E43" s="136">
        <f t="shared" ref="E43:E52" si="7">(F43*3.412)+(G43*100)</f>
        <v>195.20638654077624</v>
      </c>
      <c r="F43" s="100">
        <f>Benchmark!C43*0.35</f>
        <v>21.797204378085389</v>
      </c>
      <c r="G43" s="82">
        <f>Benchmark!D43*0.35</f>
        <v>1.208343252027489</v>
      </c>
    </row>
    <row r="44" spans="1:7" ht="16.5">
      <c r="A44" s="47" t="s">
        <v>26</v>
      </c>
      <c r="B44" s="6">
        <f t="shared" si="6"/>
        <v>220.44193488441388</v>
      </c>
      <c r="C44" s="141">
        <f>Benchmark!C44*0.4</f>
        <v>24.821470284477346</v>
      </c>
      <c r="D44" s="92">
        <f>Benchmark!D44*0.4</f>
        <v>1.3575107827377719</v>
      </c>
      <c r="E44" s="137">
        <f t="shared" si="7"/>
        <v>192.88669302386211</v>
      </c>
      <c r="F44" s="101">
        <f>Benchmark!C44*0.35</f>
        <v>21.718786498917677</v>
      </c>
      <c r="G44" s="86">
        <f>Benchmark!D44*0.35</f>
        <v>1.1878219348955501</v>
      </c>
    </row>
    <row r="45" spans="1:7" ht="16.5">
      <c r="A45" s="42" t="s">
        <v>23</v>
      </c>
      <c r="B45" s="125">
        <f t="shared" si="6"/>
        <v>220.28530994912552</v>
      </c>
      <c r="C45" s="100">
        <f>Benchmark!C45*0.4</f>
        <v>24.647366894878417</v>
      </c>
      <c r="D45" s="135">
        <f>Benchmark!D45*0.4</f>
        <v>1.3618849410380036</v>
      </c>
      <c r="E45" s="136">
        <f t="shared" si="7"/>
        <v>192.74964620548479</v>
      </c>
      <c r="F45" s="100">
        <f>Benchmark!C45*0.35</f>
        <v>21.566446033018615</v>
      </c>
      <c r="G45" s="82">
        <f>Benchmark!D45*0.35</f>
        <v>1.191649323408253</v>
      </c>
    </row>
    <row r="46" spans="1:7" ht="16.5">
      <c r="A46" s="47" t="s">
        <v>27</v>
      </c>
      <c r="B46" s="6">
        <f t="shared" si="6"/>
        <v>223.57264472338085</v>
      </c>
      <c r="C46" s="141">
        <f>Benchmark!C46*0.4</f>
        <v>25.190226971955724</v>
      </c>
      <c r="D46" s="92">
        <f>Benchmark!D46*0.4</f>
        <v>1.376235902950679</v>
      </c>
      <c r="E46" s="137">
        <f t="shared" si="7"/>
        <v>195.62606413295822</v>
      </c>
      <c r="F46" s="101">
        <f>Benchmark!C46*0.35</f>
        <v>22.041448600461255</v>
      </c>
      <c r="G46" s="86">
        <f>Benchmark!D46*0.35</f>
        <v>1.2042064150818441</v>
      </c>
    </row>
    <row r="47" spans="1:7" ht="16.5">
      <c r="A47" s="42" t="s">
        <v>28</v>
      </c>
      <c r="B47" s="125">
        <f t="shared" si="6"/>
        <v>222.20577995584904</v>
      </c>
      <c r="C47" s="100">
        <f>Benchmark!C47*0.4</f>
        <v>25.062931706773554</v>
      </c>
      <c r="D47" s="135">
        <f>Benchmark!D47*0.4</f>
        <v>1.3669105697233765</v>
      </c>
      <c r="E47" s="136">
        <f t="shared" si="7"/>
        <v>194.43005746136788</v>
      </c>
      <c r="F47" s="100">
        <f>Benchmark!C47*0.35</f>
        <v>21.93006524342686</v>
      </c>
      <c r="G47" s="82">
        <f>Benchmark!D47*0.35</f>
        <v>1.1960467485079542</v>
      </c>
    </row>
    <row r="48" spans="1:7" ht="16.5">
      <c r="A48" s="47" t="s">
        <v>29</v>
      </c>
      <c r="B48" s="6">
        <f t="shared" si="6"/>
        <v>219.60913457699345</v>
      </c>
      <c r="C48" s="141">
        <f>Benchmark!C48*0.4</f>
        <v>24.61939618638548</v>
      </c>
      <c r="D48" s="92">
        <f>Benchmark!D48*0.4</f>
        <v>1.3560775478904619</v>
      </c>
      <c r="E48" s="137">
        <f t="shared" si="7"/>
        <v>192.15799275486921</v>
      </c>
      <c r="F48" s="101">
        <f>Benchmark!C48*0.35</f>
        <v>21.541971663087292</v>
      </c>
      <c r="G48" s="86">
        <f>Benchmark!D48*0.35</f>
        <v>1.1865678544041538</v>
      </c>
    </row>
    <row r="49" spans="1:7" ht="16.5">
      <c r="A49" s="42" t="s">
        <v>30</v>
      </c>
      <c r="B49" s="125">
        <f t="shared" si="6"/>
        <v>221.51060408673976</v>
      </c>
      <c r="C49" s="100">
        <f>Benchmark!C49*0.4</f>
        <v>24.318568362389964</v>
      </c>
      <c r="D49" s="135">
        <f>Benchmark!D49*0.4</f>
        <v>1.3853564883426521</v>
      </c>
      <c r="E49" s="136">
        <f t="shared" si="7"/>
        <v>193.82177857589727</v>
      </c>
      <c r="F49" s="100">
        <f>Benchmark!C49*0.35</f>
        <v>21.278747317091216</v>
      </c>
      <c r="G49" s="82">
        <f>Benchmark!D49*0.35</f>
        <v>1.2121869272998205</v>
      </c>
    </row>
    <row r="50" spans="1:7" ht="16.5">
      <c r="A50" s="51" t="s">
        <v>31</v>
      </c>
      <c r="B50" s="6">
        <f t="shared" si="6"/>
        <v>221.80275528279458</v>
      </c>
      <c r="C50" s="141">
        <f>Benchmark!C50*0.4</f>
        <v>24.404192980225496</v>
      </c>
      <c r="D50" s="92">
        <f>Benchmark!D50*0.4</f>
        <v>1.3853564883426521</v>
      </c>
      <c r="E50" s="137">
        <f t="shared" si="7"/>
        <v>194.07741087244528</v>
      </c>
      <c r="F50" s="101">
        <f>Benchmark!C50*0.35</f>
        <v>21.353668857697308</v>
      </c>
      <c r="G50" s="86">
        <f>Benchmark!D50*0.35</f>
        <v>1.2121869272998205</v>
      </c>
    </row>
    <row r="51" spans="1:7" ht="16.5">
      <c r="A51" s="42" t="s">
        <v>32</v>
      </c>
      <c r="B51" s="125">
        <f t="shared" si="6"/>
        <v>220.75546088054077</v>
      </c>
      <c r="C51" s="100">
        <f>Benchmark!C51*0.4</f>
        <v>24.420747073007039</v>
      </c>
      <c r="D51" s="135">
        <f>Benchmark!D51*0.4</f>
        <v>1.3743187186744075</v>
      </c>
      <c r="E51" s="136">
        <f t="shared" si="7"/>
        <v>193.16102827047314</v>
      </c>
      <c r="F51" s="100">
        <f>Benchmark!C51*0.35</f>
        <v>21.368153688881158</v>
      </c>
      <c r="G51" s="82">
        <f>Benchmark!D51*0.35</f>
        <v>1.2025288788401063</v>
      </c>
    </row>
    <row r="52" spans="1:7" ht="17.25" thickBot="1">
      <c r="A52" s="52" t="s">
        <v>33</v>
      </c>
      <c r="B52" s="6">
        <f t="shared" si="6"/>
        <v>222.24566228860462</v>
      </c>
      <c r="C52" s="144">
        <f>Benchmark!C52*0.4</f>
        <v>24.317426700818825</v>
      </c>
      <c r="D52" s="145">
        <f>Benchmark!D52*0.4</f>
        <v>1.3927460238541078</v>
      </c>
      <c r="E52" s="139">
        <f t="shared" si="7"/>
        <v>194.464954502529</v>
      </c>
      <c r="F52" s="104">
        <f>Benchmark!C52*0.35</f>
        <v>21.277748363216467</v>
      </c>
      <c r="G52" s="94">
        <f>Benchmark!D52*0.35</f>
        <v>1.218652770872344</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69" customHeight="1">
      <c r="A55" s="114" t="s">
        <v>53</v>
      </c>
      <c r="B55" s="115"/>
      <c r="C55" s="115"/>
      <c r="D55" s="115"/>
      <c r="E55" s="115"/>
      <c r="F55" s="115"/>
      <c r="G55" s="116"/>
    </row>
    <row r="56" spans="1:7">
      <c r="A56" s="117" t="s">
        <v>57</v>
      </c>
      <c r="B56" s="118"/>
      <c r="C56" s="118"/>
      <c r="D56" s="118"/>
      <c r="E56" s="118"/>
      <c r="F56" s="118"/>
      <c r="G56" s="119"/>
    </row>
    <row r="57" spans="1:7">
      <c r="A57" s="120"/>
      <c r="B57" s="121"/>
      <c r="C57" s="121"/>
      <c r="D57" s="121"/>
      <c r="E57" s="121"/>
      <c r="F57" s="121"/>
      <c r="G57" s="122"/>
    </row>
    <row r="58" spans="1:7" ht="15" customHeight="1">
      <c r="A58" s="117" t="s">
        <v>55</v>
      </c>
      <c r="B58" s="118"/>
      <c r="C58" s="118"/>
      <c r="D58" s="118"/>
      <c r="E58" s="118"/>
      <c r="F58" s="118"/>
      <c r="G58" s="119"/>
    </row>
    <row r="59" spans="1:7">
      <c r="A59" s="120"/>
      <c r="B59" s="121"/>
      <c r="C59" s="121"/>
      <c r="D59" s="121"/>
      <c r="E59" s="121"/>
      <c r="F59" s="121"/>
      <c r="G59" s="122"/>
    </row>
  </sheetData>
  <mergeCells count="14">
    <mergeCell ref="A5:G5"/>
    <mergeCell ref="C1:D1"/>
    <mergeCell ref="F1:G1"/>
    <mergeCell ref="A2:A4"/>
    <mergeCell ref="B2:B4"/>
    <mergeCell ref="E2:E4"/>
    <mergeCell ref="A58:G59"/>
    <mergeCell ref="A56:G57"/>
    <mergeCell ref="A17:G17"/>
    <mergeCell ref="A29:G29"/>
    <mergeCell ref="A53:G53"/>
    <mergeCell ref="A54:G54"/>
    <mergeCell ref="A55:G55"/>
    <mergeCell ref="A41:G41"/>
  </mergeCells>
  <pageMargins left="0.25" right="0.25" top="0.75" bottom="0.75" header="0.3" footer="0.3"/>
  <pageSetup scale="75" orientation="portrait" r:id="rId1"/>
  <headerFooter>
    <oddHeader xml:space="preserve">&amp;L&amp;"Arial Narrow,Bold"&amp;16UC Whole-Building Energy Performance Targets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topLeftCell="A44" zoomScaleNormal="100" workbookViewId="0">
      <selection activeCell="A58" sqref="A1:G59"/>
    </sheetView>
  </sheetViews>
  <sheetFormatPr defaultColWidth="3.42578125" defaultRowHeight="15"/>
  <cols>
    <col min="1" max="1" width="16.140625" customWidth="1"/>
    <col min="2" max="2" width="19.42578125" style="5" customWidth="1"/>
    <col min="3" max="6" width="19.42578125" customWidth="1"/>
    <col min="7" max="7" width="19.42578125" style="9" customWidth="1"/>
    <col min="9" max="9" width="4" bestFit="1" customWidth="1"/>
  </cols>
  <sheetData>
    <row r="1" spans="1:7" ht="15" customHeight="1" thickBot="1">
      <c r="A1" s="123"/>
      <c r="B1" s="128"/>
      <c r="C1" s="129" t="s">
        <v>39</v>
      </c>
      <c r="D1" s="130"/>
      <c r="E1" s="128"/>
      <c r="F1" s="129" t="s">
        <v>39</v>
      </c>
      <c r="G1" s="130"/>
    </row>
    <row r="2" spans="1:7" ht="18.75" customHeight="1">
      <c r="A2" s="33" t="s">
        <v>45</v>
      </c>
      <c r="B2" s="61" t="s">
        <v>64</v>
      </c>
      <c r="C2" s="62" t="s">
        <v>35</v>
      </c>
      <c r="D2" s="131" t="s">
        <v>37</v>
      </c>
      <c r="E2" s="61" t="s">
        <v>65</v>
      </c>
      <c r="F2" s="62" t="s">
        <v>35</v>
      </c>
      <c r="G2" s="131" t="s">
        <v>37</v>
      </c>
    </row>
    <row r="3" spans="1:7" ht="18.75" customHeight="1">
      <c r="A3" s="34"/>
      <c r="B3" s="67"/>
      <c r="C3" s="68" t="s">
        <v>40</v>
      </c>
      <c r="D3" s="132" t="s">
        <v>43</v>
      </c>
      <c r="E3" s="67"/>
      <c r="F3" s="68" t="s">
        <v>40</v>
      </c>
      <c r="G3" s="132" t="s">
        <v>43</v>
      </c>
    </row>
    <row r="4" spans="1:7" ht="47.25" customHeight="1" thickBot="1">
      <c r="A4" s="35"/>
      <c r="B4" s="73"/>
      <c r="C4" s="19" t="s">
        <v>34</v>
      </c>
      <c r="D4" s="20" t="s">
        <v>5</v>
      </c>
      <c r="E4" s="73"/>
      <c r="F4" s="19" t="s">
        <v>34</v>
      </c>
      <c r="G4" s="20" t="s">
        <v>5</v>
      </c>
    </row>
    <row r="5" spans="1:7" ht="17.25" thickBot="1">
      <c r="A5" s="22" t="s">
        <v>16</v>
      </c>
      <c r="B5" s="23"/>
      <c r="C5" s="23"/>
      <c r="D5" s="23"/>
      <c r="E5" s="23"/>
      <c r="F5" s="23"/>
      <c r="G5" s="24"/>
    </row>
    <row r="6" spans="1:7" ht="16.5">
      <c r="A6" s="4" t="s">
        <v>24</v>
      </c>
      <c r="B6" s="6">
        <f t="shared" ref="B6:B16" si="0">(C6*3.412)+(D6*100)</f>
        <v>17.725012810124984</v>
      </c>
      <c r="C6" s="98">
        <f>Benchmark!C6*0.3</f>
        <v>3.3636191090161787</v>
      </c>
      <c r="D6" s="76">
        <f>Benchmark!D6*0.3</f>
        <v>6.2483444101617817E-2</v>
      </c>
      <c r="E6" s="6">
        <f t="shared" ref="E6:E16" si="1">(F6*3.412)+(G6*100)</f>
        <v>14.770844008437486</v>
      </c>
      <c r="F6" s="98">
        <f>Benchmark!C6*0.25</f>
        <v>2.8030159241801491</v>
      </c>
      <c r="G6" s="76">
        <f>Benchmark!D6*0.25</f>
        <v>5.2069536751348185E-2</v>
      </c>
    </row>
    <row r="7" spans="1:7" ht="16.5">
      <c r="A7" s="42" t="s">
        <v>25</v>
      </c>
      <c r="B7" s="80">
        <f t="shared" si="0"/>
        <v>19.768546677202075</v>
      </c>
      <c r="C7" s="100">
        <f>Benchmark!C7*0.3</f>
        <v>3.993735469641098</v>
      </c>
      <c r="D7" s="82">
        <f>Benchmark!D7*0.3</f>
        <v>6.1419212547866489E-2</v>
      </c>
      <c r="E7" s="80">
        <f t="shared" si="1"/>
        <v>16.473788897668399</v>
      </c>
      <c r="F7" s="100">
        <f>Benchmark!C7*0.25</f>
        <v>3.3281128913675819</v>
      </c>
      <c r="G7" s="82">
        <f>Benchmark!D7*0.25</f>
        <v>5.1182677123222074E-2</v>
      </c>
    </row>
    <row r="8" spans="1:7" ht="16.5">
      <c r="A8" s="47" t="s">
        <v>26</v>
      </c>
      <c r="B8" s="7">
        <f t="shared" si="0"/>
        <v>18.162907985977608</v>
      </c>
      <c r="C8" s="101">
        <f>Benchmark!C8*0.3</f>
        <v>3.893908760641994</v>
      </c>
      <c r="D8" s="86">
        <f>Benchmark!D8*0.3</f>
        <v>4.876891294667126E-2</v>
      </c>
      <c r="E8" s="7">
        <f t="shared" si="1"/>
        <v>15.135756654981343</v>
      </c>
      <c r="F8" s="101">
        <f>Benchmark!C8*0.25</f>
        <v>3.2449239672016619</v>
      </c>
      <c r="G8" s="86">
        <f>Benchmark!D8*0.25</f>
        <v>4.064076078889272E-2</v>
      </c>
    </row>
    <row r="9" spans="1:7" ht="16.5">
      <c r="A9" s="42" t="s">
        <v>23</v>
      </c>
      <c r="B9" s="80">
        <f t="shared" si="0"/>
        <v>17.737153992523861</v>
      </c>
      <c r="C9" s="100">
        <f>Benchmark!C9*0.3</f>
        <v>3.6999778928411864</v>
      </c>
      <c r="D9" s="82">
        <f>Benchmark!D9*0.3</f>
        <v>5.1128294221497346E-2</v>
      </c>
      <c r="E9" s="80">
        <f t="shared" si="1"/>
        <v>14.780961660436553</v>
      </c>
      <c r="F9" s="100">
        <f>Benchmark!C9*0.25</f>
        <v>3.083314910700989</v>
      </c>
      <c r="G9" s="82">
        <f>Benchmark!D9*0.25</f>
        <v>4.2606911851247792E-2</v>
      </c>
    </row>
    <row r="10" spans="1:7" ht="16.5">
      <c r="A10" s="47" t="s">
        <v>27</v>
      </c>
      <c r="B10" s="7">
        <f t="shared" si="0"/>
        <v>20.574409576976382</v>
      </c>
      <c r="C10" s="101">
        <f>Benchmark!C10*0.3</f>
        <v>4.3046606970332126</v>
      </c>
      <c r="D10" s="86">
        <f>Benchmark!D10*0.3</f>
        <v>5.886907278699062E-2</v>
      </c>
      <c r="E10" s="7">
        <f t="shared" si="1"/>
        <v>17.145341314146986</v>
      </c>
      <c r="F10" s="101">
        <f>Benchmark!C10*0.25</f>
        <v>3.5872172475276773</v>
      </c>
      <c r="G10" s="86">
        <f>Benchmark!D10*0.25</f>
        <v>4.9057560655825519E-2</v>
      </c>
    </row>
    <row r="11" spans="1:7" ht="16.5">
      <c r="A11" s="42" t="s">
        <v>28</v>
      </c>
      <c r="B11" s="80">
        <f t="shared" si="0"/>
        <v>19.587615001913253</v>
      </c>
      <c r="C11" s="100">
        <f>Benchmark!C11*0.3</f>
        <v>4.162868619919835</v>
      </c>
      <c r="D11" s="82">
        <f>Benchmark!D11*0.3</f>
        <v>5.3839072707467774E-2</v>
      </c>
      <c r="E11" s="80">
        <f t="shared" si="1"/>
        <v>16.323012501594381</v>
      </c>
      <c r="F11" s="100">
        <f>Benchmark!C11*0.25</f>
        <v>3.4690571832665293</v>
      </c>
      <c r="G11" s="82">
        <f>Benchmark!D11*0.25</f>
        <v>4.486589392288981E-2</v>
      </c>
    </row>
    <row r="12" spans="1:7" ht="16.5">
      <c r="A12" s="47" t="s">
        <v>29</v>
      </c>
      <c r="B12" s="7">
        <f t="shared" si="0"/>
        <v>17.317603842766946</v>
      </c>
      <c r="C12" s="101">
        <f>Benchmark!C12*0.3</f>
        <v>3.6688217862108932</v>
      </c>
      <c r="D12" s="86">
        <f>Benchmark!D12*0.3</f>
        <v>4.7995839082153775E-2</v>
      </c>
      <c r="E12" s="7">
        <f t="shared" si="1"/>
        <v>14.431336535639121</v>
      </c>
      <c r="F12" s="101">
        <f>Benchmark!C12*0.25</f>
        <v>3.0573514885090778</v>
      </c>
      <c r="G12" s="86">
        <f>Benchmark!D12*0.25</f>
        <v>3.9996532568461481E-2</v>
      </c>
    </row>
    <row r="13" spans="1:7" ht="16.5">
      <c r="A13" s="42" t="s">
        <v>30</v>
      </c>
      <c r="B13" s="80">
        <f t="shared" si="0"/>
        <v>17.753566103169192</v>
      </c>
      <c r="C13" s="100">
        <f>Benchmark!C13*0.3</f>
        <v>3.3337346802075305</v>
      </c>
      <c r="D13" s="82">
        <f>Benchmark!D13*0.3</f>
        <v>6.3788633743010997E-2</v>
      </c>
      <c r="E13" s="80">
        <f t="shared" si="1"/>
        <v>14.79463841930766</v>
      </c>
      <c r="F13" s="100">
        <f>Benchmark!C13*0.25</f>
        <v>2.7781122335062753</v>
      </c>
      <c r="G13" s="82">
        <f>Benchmark!D13*0.25</f>
        <v>5.31571947858425E-2</v>
      </c>
    </row>
    <row r="14" spans="1:7" ht="16.5">
      <c r="A14" s="51" t="s">
        <v>31</v>
      </c>
      <c r="B14" s="7">
        <f t="shared" si="0"/>
        <v>18.078988457728055</v>
      </c>
      <c r="C14" s="101">
        <f>Benchmark!C14*0.3</f>
        <v>3.4291105168308782</v>
      </c>
      <c r="D14" s="86">
        <f>Benchmark!D14*0.3</f>
        <v>6.3788633743010997E-2</v>
      </c>
      <c r="E14" s="7">
        <f t="shared" si="1"/>
        <v>15.06582371477338</v>
      </c>
      <c r="F14" s="101">
        <f>Benchmark!C14*0.25</f>
        <v>2.8575920973590652</v>
      </c>
      <c r="G14" s="86">
        <f>Benchmark!D14*0.25</f>
        <v>5.31571947858425E-2</v>
      </c>
    </row>
    <row r="15" spans="1:7" ht="16.5">
      <c r="A15" s="42" t="s">
        <v>32</v>
      </c>
      <c r="B15" s="80">
        <f t="shared" si="0"/>
        <v>17.54653617139445</v>
      </c>
      <c r="C15" s="100">
        <f>Benchmark!C15*0.3</f>
        <v>3.4475498452447253</v>
      </c>
      <c r="D15" s="82">
        <f>Benchmark!D15*0.3</f>
        <v>5.7834960994194502E-2</v>
      </c>
      <c r="E15" s="80">
        <f t="shared" si="1"/>
        <v>14.622113476162045</v>
      </c>
      <c r="F15" s="100">
        <f>Benchmark!C15*0.25</f>
        <v>2.8729582043706046</v>
      </c>
      <c r="G15" s="82">
        <f>Benchmark!D15*0.25</f>
        <v>4.8195800828495422E-2</v>
      </c>
    </row>
    <row r="16" spans="1:7" ht="17.25" thickBot="1">
      <c r="A16" s="52" t="s">
        <v>33</v>
      </c>
      <c r="B16" s="8">
        <f t="shared" si="0"/>
        <v>18.147811975082575</v>
      </c>
      <c r="C16" s="104">
        <f>Benchmark!C16*0.3</f>
        <v>3.3324630023858854</v>
      </c>
      <c r="D16" s="94">
        <f>Benchmark!D16*0.3</f>
        <v>6.7774482109419318E-2</v>
      </c>
      <c r="E16" s="8">
        <f t="shared" si="1"/>
        <v>15.123176645902145</v>
      </c>
      <c r="F16" s="104">
        <f>Benchmark!C16*0.25</f>
        <v>2.7770525019882379</v>
      </c>
      <c r="G16" s="94">
        <f>Benchmark!D16*0.25</f>
        <v>5.6478735091182772E-2</v>
      </c>
    </row>
    <row r="17" spans="1:7" ht="17.25" thickBot="1">
      <c r="A17" s="22" t="s">
        <v>17</v>
      </c>
      <c r="B17" s="23"/>
      <c r="C17" s="23"/>
      <c r="D17" s="23"/>
      <c r="E17" s="23"/>
      <c r="F17" s="23"/>
      <c r="G17" s="24"/>
    </row>
    <row r="18" spans="1:7" ht="16.5">
      <c r="A18" s="4" t="s">
        <v>24</v>
      </c>
      <c r="B18" s="6">
        <f t="shared" ref="B18:B28" si="2">(C18*3.412)+(D18*100)</f>
        <v>16.959874180205361</v>
      </c>
      <c r="C18" s="98">
        <f>Benchmark!C18*0.3</f>
        <v>2.3545333763113252</v>
      </c>
      <c r="D18" s="76">
        <f>Benchmark!D18*0.3</f>
        <v>8.9262063002311168E-2</v>
      </c>
      <c r="E18" s="6">
        <f t="shared" ref="E18:E28" si="3">(F18*3.412)+(G18*100)</f>
        <v>14.133228483504467</v>
      </c>
      <c r="F18" s="98">
        <f>Benchmark!C18*0.25</f>
        <v>1.9621111469261046</v>
      </c>
      <c r="G18" s="76">
        <f>Benchmark!D18*0.25</f>
        <v>7.438505250192598E-2</v>
      </c>
    </row>
    <row r="19" spans="1:7" ht="16.5">
      <c r="A19" s="42" t="s">
        <v>25</v>
      </c>
      <c r="B19" s="80">
        <f t="shared" si="2"/>
        <v>18.312811016814582</v>
      </c>
      <c r="C19" s="100">
        <f>Benchmark!C19*0.3</f>
        <v>2.7956148287487683</v>
      </c>
      <c r="D19" s="82">
        <f>Benchmark!D19*0.3</f>
        <v>8.7741732211237836E-2</v>
      </c>
      <c r="E19" s="80">
        <f t="shared" si="3"/>
        <v>15.260675847345485</v>
      </c>
      <c r="F19" s="100">
        <f>Benchmark!C19*0.25</f>
        <v>2.3296790239573069</v>
      </c>
      <c r="G19" s="82">
        <f>Benchmark!D19*0.25</f>
        <v>7.3118110176031537E-2</v>
      </c>
    </row>
    <row r="20" spans="1:7" ht="16.5">
      <c r="A20" s="47" t="s">
        <v>26</v>
      </c>
      <c r="B20" s="7">
        <f t="shared" si="2"/>
        <v>16.267199247727518</v>
      </c>
      <c r="C20" s="101">
        <f>Benchmark!C20*0.3</f>
        <v>2.7257361324493963</v>
      </c>
      <c r="D20" s="86">
        <f>Benchmark!D20*0.3</f>
        <v>6.96698756381018E-2</v>
      </c>
      <c r="E20" s="7">
        <f t="shared" si="3"/>
        <v>13.555999373106268</v>
      </c>
      <c r="F20" s="101">
        <f>Benchmark!C20*0.25</f>
        <v>2.2714467770411635</v>
      </c>
      <c r="G20" s="86">
        <f>Benchmark!D20*0.25</f>
        <v>5.8058229698418173E-2</v>
      </c>
    </row>
    <row r="21" spans="1:7" ht="16.5">
      <c r="A21" s="42" t="s">
        <v>23</v>
      </c>
      <c r="B21" s="80">
        <f t="shared" si="2"/>
        <v>16.141069230904371</v>
      </c>
      <c r="C21" s="100">
        <f>Benchmark!C21*0.3</f>
        <v>2.5899845249888309</v>
      </c>
      <c r="D21" s="82">
        <f>Benchmark!D21*0.3</f>
        <v>7.3040420316424784E-2</v>
      </c>
      <c r="E21" s="80">
        <f t="shared" si="3"/>
        <v>13.450891025753641</v>
      </c>
      <c r="F21" s="100">
        <f>Benchmark!C21*0.25</f>
        <v>2.1583204374906924</v>
      </c>
      <c r="G21" s="82">
        <f>Benchmark!D21*0.25</f>
        <v>6.0867016930353991E-2</v>
      </c>
    </row>
    <row r="22" spans="1:7" ht="16.5">
      <c r="A22" s="47" t="s">
        <v>27</v>
      </c>
      <c r="B22" s="7">
        <f t="shared" si="2"/>
        <v>18.691119149792783</v>
      </c>
      <c r="C22" s="101">
        <f>Benchmark!C22*0.3</f>
        <v>3.013262487923249</v>
      </c>
      <c r="D22" s="86">
        <f>Benchmark!D22*0.3</f>
        <v>8.4098675409986598E-2</v>
      </c>
      <c r="E22" s="7">
        <f t="shared" si="3"/>
        <v>15.575932624827324</v>
      </c>
      <c r="F22" s="101">
        <f>Benchmark!C22*0.25</f>
        <v>2.5110520732693744</v>
      </c>
      <c r="G22" s="86">
        <f>Benchmark!D22*0.25</f>
        <v>7.0082229508322172E-2</v>
      </c>
    </row>
    <row r="23" spans="1:7" ht="16.5">
      <c r="A23" s="42" t="s">
        <v>28</v>
      </c>
      <c r="B23" s="80">
        <f t="shared" si="2"/>
        <v>17.633891512883359</v>
      </c>
      <c r="C23" s="100">
        <f>Benchmark!C23*0.3</f>
        <v>2.9140080339438845</v>
      </c>
      <c r="D23" s="82">
        <f>Benchmark!D23*0.3</f>
        <v>7.6912961010668246E-2</v>
      </c>
      <c r="E23" s="80">
        <f t="shared" si="3"/>
        <v>14.694909594069465</v>
      </c>
      <c r="F23" s="100">
        <f>Benchmark!C23*0.25</f>
        <v>2.4283400282865704</v>
      </c>
      <c r="G23" s="82">
        <f>Benchmark!D23*0.25</f>
        <v>6.4094134175556872E-2</v>
      </c>
    </row>
    <row r="24" spans="1:7" ht="16.5">
      <c r="A24" s="47" t="s">
        <v>29</v>
      </c>
      <c r="B24" s="7">
        <f t="shared" si="2"/>
        <v>15.619162394493777</v>
      </c>
      <c r="C24" s="101">
        <f>Benchmark!C24*0.3</f>
        <v>2.5681752503476249</v>
      </c>
      <c r="D24" s="86">
        <f>Benchmark!D24*0.3</f>
        <v>6.8565484403076818E-2</v>
      </c>
      <c r="E24" s="7">
        <f t="shared" si="3"/>
        <v>13.015968662078148</v>
      </c>
      <c r="F24" s="101">
        <f>Benchmark!C24*0.25</f>
        <v>2.1401460419563541</v>
      </c>
      <c r="G24" s="86">
        <f>Benchmark!D24*0.25</f>
        <v>5.7137903669230689E-2</v>
      </c>
    </row>
    <row r="25" spans="1:7" ht="16.5">
      <c r="A25" s="42" t="s">
        <v>30</v>
      </c>
      <c r="B25" s="80">
        <f t="shared" si="2"/>
        <v>17.074953873494952</v>
      </c>
      <c r="C25" s="100">
        <f>Benchmark!C25*0.3</f>
        <v>2.3336142761452714</v>
      </c>
      <c r="D25" s="82">
        <f>Benchmark!D25*0.3</f>
        <v>9.1126619632872857E-2</v>
      </c>
      <c r="E25" s="80">
        <f t="shared" si="3"/>
        <v>14.229128227912458</v>
      </c>
      <c r="F25" s="100">
        <f>Benchmark!C25*0.25</f>
        <v>1.9446785634543928</v>
      </c>
      <c r="G25" s="82">
        <f>Benchmark!D25*0.25</f>
        <v>7.5938849694060714E-2</v>
      </c>
    </row>
    <row r="26" spans="1:7" ht="16.5">
      <c r="A26" s="51" t="s">
        <v>31</v>
      </c>
      <c r="B26" s="7">
        <f t="shared" si="2"/>
        <v>17.302749521686152</v>
      </c>
      <c r="C26" s="101">
        <f>Benchmark!C26*0.3</f>
        <v>2.4003773617816142</v>
      </c>
      <c r="D26" s="86">
        <f>Benchmark!D26*0.3</f>
        <v>9.1126619632872857E-2</v>
      </c>
      <c r="E26" s="7">
        <f t="shared" si="3"/>
        <v>14.418957934738462</v>
      </c>
      <c r="F26" s="101">
        <f>Benchmark!C26*0.25</f>
        <v>2.0003144681513452</v>
      </c>
      <c r="G26" s="86">
        <f>Benchmark!D26*0.25</f>
        <v>7.5938849694060714E-2</v>
      </c>
    </row>
    <row r="27" spans="1:7" ht="16.5">
      <c r="A27" s="42" t="s">
        <v>32</v>
      </c>
      <c r="B27" s="80">
        <f t="shared" si="2"/>
        <v>16.496265335267431</v>
      </c>
      <c r="C27" s="100">
        <f>Benchmark!C27*0.3</f>
        <v>2.4132848916713074</v>
      </c>
      <c r="D27" s="82">
        <f>Benchmark!D27*0.3</f>
        <v>8.2621372848849295E-2</v>
      </c>
      <c r="E27" s="80">
        <f t="shared" si="3"/>
        <v>13.746887779389526</v>
      </c>
      <c r="F27" s="100">
        <f>Benchmark!C27*0.25</f>
        <v>2.011070743059423</v>
      </c>
      <c r="G27" s="82">
        <f>Benchmark!D27*0.25</f>
        <v>6.8851144040707746E-2</v>
      </c>
    </row>
    <row r="28" spans="1:7" ht="17.25" thickBot="1">
      <c r="A28" s="52" t="s">
        <v>33</v>
      </c>
      <c r="B28" s="8">
        <f t="shared" si="2"/>
        <v>17.641323507672638</v>
      </c>
      <c r="C28" s="104">
        <f>Benchmark!C28*0.3</f>
        <v>2.3327241016701192</v>
      </c>
      <c r="D28" s="94">
        <f>Benchmark!D28*0.3</f>
        <v>9.6820688727741896E-2</v>
      </c>
      <c r="E28" s="8">
        <f t="shared" si="3"/>
        <v>14.701102923060532</v>
      </c>
      <c r="F28" s="104">
        <f>Benchmark!C28*0.25</f>
        <v>1.9439367513917662</v>
      </c>
      <c r="G28" s="94">
        <f>Benchmark!D28*0.25</f>
        <v>8.0683907273118249E-2</v>
      </c>
    </row>
    <row r="29" spans="1:7" ht="18.75" thickBot="1">
      <c r="A29" s="22" t="s">
        <v>46</v>
      </c>
      <c r="B29" s="23"/>
      <c r="C29" s="23"/>
      <c r="D29" s="23"/>
      <c r="E29" s="23"/>
      <c r="F29" s="23"/>
      <c r="G29" s="24"/>
    </row>
    <row r="30" spans="1:7" ht="16.5">
      <c r="A30" s="4" t="s">
        <v>24</v>
      </c>
      <c r="B30" s="6">
        <f t="shared" ref="B30:B40" si="4">(C30*3.412)+(D30*100)</f>
        <v>91.872570185195997</v>
      </c>
      <c r="C30" s="75">
        <f>Benchmark!C30*0.3</f>
        <v>10.811333583000001</v>
      </c>
      <c r="D30" s="76">
        <f>Benchmark!D30*0.3</f>
        <v>0.54984299999999997</v>
      </c>
      <c r="E30" s="6">
        <f t="shared" ref="E30:E40" si="5">(F30*3.412)+(G30*100)</f>
        <v>76.560475154330007</v>
      </c>
      <c r="F30" s="75">
        <f>Benchmark!C30*0.25</f>
        <v>9.0094446525000009</v>
      </c>
      <c r="G30" s="76">
        <f>Benchmark!D30*0.25</f>
        <v>0.45820250000000001</v>
      </c>
    </row>
    <row r="31" spans="1:7" ht="16.5">
      <c r="A31" s="42" t="s">
        <v>25</v>
      </c>
      <c r="B31" s="80">
        <f t="shared" si="4"/>
        <v>93.544153284648019</v>
      </c>
      <c r="C31" s="81">
        <f>Benchmark!C31*0.3</f>
        <v>11.338526754000002</v>
      </c>
      <c r="D31" s="82">
        <f>Benchmark!D31*0.3</f>
        <v>0.54857100000000003</v>
      </c>
      <c r="E31" s="80">
        <f t="shared" si="5"/>
        <v>77.953461070540001</v>
      </c>
      <c r="F31" s="81">
        <f>Benchmark!C31*0.25</f>
        <v>9.4487722950000013</v>
      </c>
      <c r="G31" s="82">
        <f>Benchmark!D31*0.25</f>
        <v>0.45714250000000001</v>
      </c>
    </row>
    <row r="32" spans="1:7" ht="16.5">
      <c r="A32" s="47" t="s">
        <v>26</v>
      </c>
      <c r="B32" s="7">
        <f t="shared" si="4"/>
        <v>91.747179574644008</v>
      </c>
      <c r="C32" s="85">
        <f>Benchmark!C32*0.3</f>
        <v>11.255005737000001</v>
      </c>
      <c r="D32" s="86">
        <f>Benchmark!D32*0.3</f>
        <v>0.53345100000000001</v>
      </c>
      <c r="E32" s="7">
        <f t="shared" si="5"/>
        <v>76.455982978869997</v>
      </c>
      <c r="F32" s="85">
        <f>Benchmark!C32*0.25</f>
        <v>9.379171447500001</v>
      </c>
      <c r="G32" s="86">
        <f>Benchmark!D32*0.25</f>
        <v>0.44454250000000001</v>
      </c>
    </row>
    <row r="33" spans="1:7" ht="16.5">
      <c r="A33" s="42" t="s">
        <v>23</v>
      </c>
      <c r="B33" s="80">
        <f t="shared" si="4"/>
        <v>91.475568227183999</v>
      </c>
      <c r="C33" s="81">
        <f>Benchmark!C33*0.3</f>
        <v>11.092751531999999</v>
      </c>
      <c r="D33" s="82">
        <f>Benchmark!D33*0.3</f>
        <v>0.53627099999999994</v>
      </c>
      <c r="E33" s="80">
        <f t="shared" si="5"/>
        <v>76.229640189319994</v>
      </c>
      <c r="F33" s="81">
        <f>Benchmark!C33*0.25</f>
        <v>9.2439596099999992</v>
      </c>
      <c r="G33" s="82">
        <f>Benchmark!D33*0.25</f>
        <v>0.44689249999999997</v>
      </c>
    </row>
    <row r="34" spans="1:7" ht="16.5">
      <c r="A34" s="47" t="s">
        <v>27</v>
      </c>
      <c r="B34" s="7">
        <f t="shared" si="4"/>
        <v>94.126946559755993</v>
      </c>
      <c r="C34" s="85">
        <f>Benchmark!C34*0.3</f>
        <v>11.598665463000001</v>
      </c>
      <c r="D34" s="86">
        <f>Benchmark!D34*0.3</f>
        <v>0.54552299999999998</v>
      </c>
      <c r="E34" s="7">
        <f t="shared" si="5"/>
        <v>78.439122133129999</v>
      </c>
      <c r="F34" s="85">
        <f>Benchmark!C34*0.25</f>
        <v>9.6655545525000015</v>
      </c>
      <c r="G34" s="86">
        <f>Benchmark!D34*0.25</f>
        <v>0.45460249999999996</v>
      </c>
    </row>
    <row r="35" spans="1:7" ht="16.5">
      <c r="A35" s="42" t="s">
        <v>28</v>
      </c>
      <c r="B35" s="80">
        <f t="shared" si="4"/>
        <v>93.120974984399993</v>
      </c>
      <c r="C35" s="81">
        <f>Benchmark!C35*0.3</f>
        <v>11.4800337</v>
      </c>
      <c r="D35" s="82">
        <f>Benchmark!D35*0.3</f>
        <v>0.53951099999999996</v>
      </c>
      <c r="E35" s="80">
        <f t="shared" si="5"/>
        <v>77.600812486999999</v>
      </c>
      <c r="F35" s="81">
        <f>Benchmark!C35*0.25</f>
        <v>9.5666947499999999</v>
      </c>
      <c r="G35" s="82">
        <f>Benchmark!D35*0.25</f>
        <v>0.44959250000000001</v>
      </c>
    </row>
    <row r="36" spans="1:7" ht="16.5">
      <c r="A36" s="47" t="s">
        <v>29</v>
      </c>
      <c r="B36" s="7">
        <f t="shared" si="4"/>
        <v>91.012227387755985</v>
      </c>
      <c r="C36" s="85">
        <f>Benchmark!C36*0.3</f>
        <v>11.066684463</v>
      </c>
      <c r="D36" s="86">
        <f>Benchmark!D36*0.3</f>
        <v>0.53252699999999997</v>
      </c>
      <c r="E36" s="7">
        <f t="shared" si="5"/>
        <v>75.843522823130002</v>
      </c>
      <c r="F36" s="85">
        <f>Benchmark!C36*0.25</f>
        <v>9.2222370525000006</v>
      </c>
      <c r="G36" s="86">
        <f>Benchmark!D36*0.25</f>
        <v>0.44377250000000001</v>
      </c>
    </row>
    <row r="37" spans="1:7" ht="16.5">
      <c r="A37" s="42" t="s">
        <v>30</v>
      </c>
      <c r="B37" s="80">
        <f t="shared" si="4"/>
        <v>91.943259584111999</v>
      </c>
      <c r="C37" s="81">
        <f>Benchmark!C37*0.3</f>
        <v>10.786330476000002</v>
      </c>
      <c r="D37" s="82">
        <f>Benchmark!D37*0.3</f>
        <v>0.55140299999999998</v>
      </c>
      <c r="E37" s="80">
        <f t="shared" si="5"/>
        <v>76.619382986760002</v>
      </c>
      <c r="F37" s="81">
        <f>Benchmark!C37*0.25</f>
        <v>8.988608730000001</v>
      </c>
      <c r="G37" s="82">
        <f>Benchmark!D37*0.25</f>
        <v>0.45950249999999998</v>
      </c>
    </row>
    <row r="38" spans="1:7" ht="16.5">
      <c r="A38" s="51" t="s">
        <v>31</v>
      </c>
      <c r="B38" s="7">
        <f t="shared" si="4"/>
        <v>92.215527459911982</v>
      </c>
      <c r="C38" s="85">
        <f>Benchmark!C38*0.3</f>
        <v>10.866127625999999</v>
      </c>
      <c r="D38" s="86">
        <f>Benchmark!D38*0.3</f>
        <v>0.55140299999999998</v>
      </c>
      <c r="E38" s="7">
        <f t="shared" si="5"/>
        <v>76.846272883259999</v>
      </c>
      <c r="F38" s="85">
        <f>Benchmark!C38*0.25</f>
        <v>9.0551063549999995</v>
      </c>
      <c r="G38" s="86">
        <f>Benchmark!D38*0.25</f>
        <v>0.45950249999999998</v>
      </c>
    </row>
    <row r="39" spans="1:7" ht="16.5">
      <c r="A39" s="42" t="s">
        <v>32</v>
      </c>
      <c r="B39" s="80">
        <f t="shared" si="4"/>
        <v>91.556565915899995</v>
      </c>
      <c r="C39" s="81">
        <f>Benchmark!C39*0.3</f>
        <v>10.881555075000001</v>
      </c>
      <c r="D39" s="82">
        <f>Benchmark!D39*0.3</f>
        <v>0.54428699999999997</v>
      </c>
      <c r="E39" s="80">
        <f t="shared" si="5"/>
        <v>76.297138263250005</v>
      </c>
      <c r="F39" s="81">
        <f>Benchmark!C39*0.25</f>
        <v>9.0679625625000018</v>
      </c>
      <c r="G39" s="82">
        <f>Benchmark!D39*0.25</f>
        <v>0.45357249999999999</v>
      </c>
    </row>
    <row r="40" spans="1:7" ht="17.25" thickBot="1">
      <c r="A40" s="52" t="s">
        <v>33</v>
      </c>
      <c r="B40" s="8">
        <f t="shared" si="4"/>
        <v>92.416029345767996</v>
      </c>
      <c r="C40" s="93">
        <f>Benchmark!C40*0.3</f>
        <v>10.785266514</v>
      </c>
      <c r="D40" s="94">
        <f>Benchmark!D40*0.3</f>
        <v>0.55616699999999997</v>
      </c>
      <c r="E40" s="8">
        <f t="shared" si="5"/>
        <v>77.013357788139999</v>
      </c>
      <c r="F40" s="93">
        <f>Benchmark!C40*0.25</f>
        <v>8.9877220950000005</v>
      </c>
      <c r="G40" s="94">
        <f>Benchmark!D40*0.25</f>
        <v>0.46347250000000001</v>
      </c>
    </row>
    <row r="41" spans="1:7" ht="18.75" thickBot="1">
      <c r="A41" s="36" t="s">
        <v>47</v>
      </c>
      <c r="B41" s="37"/>
      <c r="C41" s="37"/>
      <c r="D41" s="37"/>
      <c r="E41" s="37"/>
      <c r="F41" s="37"/>
      <c r="G41" s="38"/>
    </row>
    <row r="42" spans="1:7" ht="16.5">
      <c r="A42" s="4" t="s">
        <v>24</v>
      </c>
      <c r="B42" s="6">
        <f>(C42*3.412)+(D42*100)</f>
        <v>166.02012756026701</v>
      </c>
      <c r="C42" s="98">
        <f>Benchmark!C42*0.3</f>
        <v>18.259048056983822</v>
      </c>
      <c r="D42" s="133">
        <f>Benchmark!D42*0.3</f>
        <v>1.0372025558983822</v>
      </c>
      <c r="E42" s="134">
        <f>(F42*3.412)+(G42*100)</f>
        <v>138.35010630022254</v>
      </c>
      <c r="F42" s="98">
        <f>Benchmark!C42*0.25</f>
        <v>15.215873380819852</v>
      </c>
      <c r="G42" s="76">
        <f>Benchmark!D42*0.25</f>
        <v>0.86433546324865185</v>
      </c>
    </row>
    <row r="43" spans="1:7" ht="16.5">
      <c r="A43" s="42" t="s">
        <v>25</v>
      </c>
      <c r="B43" s="125">
        <f t="shared" ref="B43:B52" si="6">(C43*3.412)+(D43*100)</f>
        <v>167.31975989209394</v>
      </c>
      <c r="C43" s="100">
        <f>Benchmark!C43*0.3</f>
        <v>18.683318038358905</v>
      </c>
      <c r="D43" s="135">
        <f>Benchmark!D43*0.3</f>
        <v>1.0357227874521335</v>
      </c>
      <c r="E43" s="136">
        <f t="shared" ref="E43:E52" si="7">(F43*3.412)+(G43*100)</f>
        <v>139.43313324341162</v>
      </c>
      <c r="F43" s="100">
        <f>Benchmark!C43*0.25</f>
        <v>15.569431698632421</v>
      </c>
      <c r="G43" s="82">
        <f>Benchmark!D43*0.25</f>
        <v>0.86310232287677791</v>
      </c>
    </row>
    <row r="44" spans="1:7" ht="16.5">
      <c r="A44" s="47" t="s">
        <v>26</v>
      </c>
      <c r="B44" s="6">
        <f t="shared" si="6"/>
        <v>165.33145116331039</v>
      </c>
      <c r="C44" s="101">
        <f>Benchmark!C44*0.3</f>
        <v>18.616102713358007</v>
      </c>
      <c r="D44" s="87">
        <f>Benchmark!D44*0.3</f>
        <v>1.0181330870533287</v>
      </c>
      <c r="E44" s="137">
        <f t="shared" si="7"/>
        <v>137.77620930275867</v>
      </c>
      <c r="F44" s="101">
        <f>Benchmark!C44*0.25</f>
        <v>15.513418927798341</v>
      </c>
      <c r="G44" s="86">
        <f>Benchmark!D44*0.25</f>
        <v>0.84844423921110734</v>
      </c>
    </row>
    <row r="45" spans="1:7" ht="16.5">
      <c r="A45" s="42" t="s">
        <v>23</v>
      </c>
      <c r="B45" s="125">
        <f t="shared" si="6"/>
        <v>165.21398246184413</v>
      </c>
      <c r="C45" s="100">
        <f>Benchmark!C45*0.3</f>
        <v>18.485525171158812</v>
      </c>
      <c r="D45" s="135">
        <f>Benchmark!D45*0.3</f>
        <v>1.0214137057785027</v>
      </c>
      <c r="E45" s="136">
        <f t="shared" si="7"/>
        <v>137.67831871820346</v>
      </c>
      <c r="F45" s="100">
        <f>Benchmark!C45*0.25</f>
        <v>15.40460430929901</v>
      </c>
      <c r="G45" s="82">
        <f>Benchmark!D45*0.25</f>
        <v>0.85117808814875218</v>
      </c>
    </row>
    <row r="46" spans="1:7" ht="16.5">
      <c r="A46" s="47" t="s">
        <v>27</v>
      </c>
      <c r="B46" s="6">
        <f t="shared" si="6"/>
        <v>167.67948354253559</v>
      </c>
      <c r="C46" s="101">
        <f>Benchmark!C46*0.3</f>
        <v>18.892670228966789</v>
      </c>
      <c r="D46" s="87">
        <f>Benchmark!D46*0.3</f>
        <v>1.0321769272130092</v>
      </c>
      <c r="E46" s="137">
        <f t="shared" si="7"/>
        <v>139.73290295211302</v>
      </c>
      <c r="F46" s="101">
        <f>Benchmark!C46*0.25</f>
        <v>15.743891857472326</v>
      </c>
      <c r="G46" s="86">
        <f>Benchmark!D46*0.25</f>
        <v>0.86014743934417437</v>
      </c>
    </row>
    <row r="47" spans="1:7" ht="16.5">
      <c r="A47" s="42" t="s">
        <v>28</v>
      </c>
      <c r="B47" s="125">
        <f t="shared" si="6"/>
        <v>166.65433496688675</v>
      </c>
      <c r="C47" s="100">
        <f>Benchmark!C47*0.3</f>
        <v>18.797198780080166</v>
      </c>
      <c r="D47" s="135">
        <f>Benchmark!D47*0.3</f>
        <v>1.0251829272925324</v>
      </c>
      <c r="E47" s="136">
        <f t="shared" si="7"/>
        <v>138.87861247240562</v>
      </c>
      <c r="F47" s="100">
        <f>Benchmark!C47*0.25</f>
        <v>15.664332316733471</v>
      </c>
      <c r="G47" s="82">
        <f>Benchmark!D47*0.25</f>
        <v>0.85431910607711026</v>
      </c>
    </row>
    <row r="48" spans="1:7" ht="16.5">
      <c r="A48" s="47" t="s">
        <v>29</v>
      </c>
      <c r="B48" s="6">
        <f t="shared" si="6"/>
        <v>164.70685093274506</v>
      </c>
      <c r="C48" s="101">
        <f>Benchmark!C48*0.3</f>
        <v>18.464547139789108</v>
      </c>
      <c r="D48" s="87">
        <f>Benchmark!D48*0.3</f>
        <v>1.0170581609178462</v>
      </c>
      <c r="E48" s="137">
        <f t="shared" si="7"/>
        <v>137.25570911062087</v>
      </c>
      <c r="F48" s="101">
        <f>Benchmark!C48*0.25</f>
        <v>15.387122616490924</v>
      </c>
      <c r="G48" s="86">
        <f>Benchmark!D48*0.25</f>
        <v>0.84754846743153855</v>
      </c>
    </row>
    <row r="49" spans="1:7" ht="16.5">
      <c r="A49" s="42" t="s">
        <v>30</v>
      </c>
      <c r="B49" s="125">
        <f t="shared" si="6"/>
        <v>166.13295306505481</v>
      </c>
      <c r="C49" s="100">
        <f>Benchmark!C49*0.3</f>
        <v>18.238926271792472</v>
      </c>
      <c r="D49" s="135">
        <f>Benchmark!D49*0.3</f>
        <v>1.039017366256989</v>
      </c>
      <c r="E49" s="136">
        <f t="shared" si="7"/>
        <v>138.44412755421234</v>
      </c>
      <c r="F49" s="100">
        <f>Benchmark!C49*0.25</f>
        <v>15.199105226493726</v>
      </c>
      <c r="G49" s="82">
        <f>Benchmark!D49*0.25</f>
        <v>0.8658478052141575</v>
      </c>
    </row>
    <row r="50" spans="1:7" ht="16.5">
      <c r="A50" s="51" t="s">
        <v>31</v>
      </c>
      <c r="B50" s="6">
        <f t="shared" si="6"/>
        <v>166.35206646209593</v>
      </c>
      <c r="C50" s="101">
        <f>Benchmark!C50*0.3</f>
        <v>18.30314473516912</v>
      </c>
      <c r="D50" s="87">
        <f>Benchmark!D50*0.3</f>
        <v>1.039017366256989</v>
      </c>
      <c r="E50" s="137">
        <f t="shared" si="7"/>
        <v>138.62672205174661</v>
      </c>
      <c r="F50" s="101">
        <f>Benchmark!C50*0.25</f>
        <v>15.252620612640934</v>
      </c>
      <c r="G50" s="86">
        <f>Benchmark!D50*0.25</f>
        <v>0.8658478052141575</v>
      </c>
    </row>
    <row r="51" spans="1:7" ht="16.5">
      <c r="A51" s="42" t="s">
        <v>32</v>
      </c>
      <c r="B51" s="125">
        <f t="shared" si="6"/>
        <v>165.56659566040557</v>
      </c>
      <c r="C51" s="100">
        <f>Benchmark!C51*0.3</f>
        <v>18.315560304755277</v>
      </c>
      <c r="D51" s="135">
        <f>Benchmark!D51*0.3</f>
        <v>1.0307390390058055</v>
      </c>
      <c r="E51" s="136">
        <f t="shared" si="7"/>
        <v>137.97216305033797</v>
      </c>
      <c r="F51" s="100">
        <f>Benchmark!C51*0.25</f>
        <v>15.262966920629399</v>
      </c>
      <c r="G51" s="82">
        <f>Benchmark!D51*0.25</f>
        <v>0.85894919917150458</v>
      </c>
    </row>
    <row r="52" spans="1:7" ht="17.25" thickBot="1">
      <c r="A52" s="52" t="s">
        <v>33</v>
      </c>
      <c r="B52" s="6">
        <f t="shared" si="6"/>
        <v>166.68424671645343</v>
      </c>
      <c r="C52" s="104">
        <f>Benchmark!C52*0.3</f>
        <v>18.238070025614117</v>
      </c>
      <c r="D52" s="138">
        <f>Benchmark!D52*0.3</f>
        <v>1.0445595178905807</v>
      </c>
      <c r="E52" s="139">
        <f t="shared" si="7"/>
        <v>138.90353893037786</v>
      </c>
      <c r="F52" s="104">
        <f>Benchmark!C52*0.25</f>
        <v>15.198391688011764</v>
      </c>
      <c r="G52" s="94">
        <f>Benchmark!D52*0.25</f>
        <v>0.87046626490881729</v>
      </c>
    </row>
    <row r="53" spans="1:7" ht="17.25" thickBot="1">
      <c r="A53" s="27" t="s">
        <v>21</v>
      </c>
      <c r="B53" s="28"/>
      <c r="C53" s="28"/>
      <c r="D53" s="28"/>
      <c r="E53" s="28"/>
      <c r="F53" s="28"/>
      <c r="G53" s="29"/>
    </row>
    <row r="54" spans="1:7" ht="34.5" customHeight="1">
      <c r="A54" s="111" t="s">
        <v>50</v>
      </c>
      <c r="B54" s="112"/>
      <c r="C54" s="112"/>
      <c r="D54" s="112"/>
      <c r="E54" s="112"/>
      <c r="F54" s="112"/>
      <c r="G54" s="113"/>
    </row>
    <row r="55" spans="1:7" ht="69" customHeight="1">
      <c r="A55" s="114" t="s">
        <v>53</v>
      </c>
      <c r="B55" s="115"/>
      <c r="C55" s="115"/>
      <c r="D55" s="115"/>
      <c r="E55" s="115"/>
      <c r="F55" s="115"/>
      <c r="G55" s="116"/>
    </row>
    <row r="56" spans="1:7">
      <c r="A56" s="117" t="s">
        <v>57</v>
      </c>
      <c r="B56" s="118"/>
      <c r="C56" s="118"/>
      <c r="D56" s="118"/>
      <c r="E56" s="118"/>
      <c r="F56" s="118"/>
      <c r="G56" s="119"/>
    </row>
    <row r="57" spans="1:7">
      <c r="A57" s="120"/>
      <c r="B57" s="121"/>
      <c r="C57" s="121"/>
      <c r="D57" s="121"/>
      <c r="E57" s="121"/>
      <c r="F57" s="121"/>
      <c r="G57" s="122"/>
    </row>
    <row r="58" spans="1:7" ht="15" customHeight="1">
      <c r="A58" s="117" t="s">
        <v>55</v>
      </c>
      <c r="B58" s="118"/>
      <c r="C58" s="118"/>
      <c r="D58" s="118"/>
      <c r="E58" s="118"/>
      <c r="F58" s="118"/>
      <c r="G58" s="119"/>
    </row>
    <row r="59" spans="1:7">
      <c r="A59" s="120"/>
      <c r="B59" s="121"/>
      <c r="C59" s="121"/>
      <c r="D59" s="121"/>
      <c r="E59" s="121"/>
      <c r="F59" s="121"/>
      <c r="G59" s="122"/>
    </row>
  </sheetData>
  <mergeCells count="14">
    <mergeCell ref="A5:G5"/>
    <mergeCell ref="C1:D1"/>
    <mergeCell ref="F1:G1"/>
    <mergeCell ref="A2:A4"/>
    <mergeCell ref="B2:B4"/>
    <mergeCell ref="E2:E4"/>
    <mergeCell ref="A58:G59"/>
    <mergeCell ref="A56:G57"/>
    <mergeCell ref="A17:G17"/>
    <mergeCell ref="A29:G29"/>
    <mergeCell ref="A53:G53"/>
    <mergeCell ref="A54:G54"/>
    <mergeCell ref="A55:G55"/>
    <mergeCell ref="A41:G41"/>
  </mergeCells>
  <pageMargins left="0.25" right="0.25" top="0.75" bottom="0.75" header="0.3" footer="0.3"/>
  <pageSetup scale="75" orientation="portrait" r:id="rId1"/>
  <headerFooter>
    <oddHeader xml:space="preserve">&amp;L&amp;"Arial Narrow,Bold"&amp;16UC Whole-Building Energy Performance Targets      &amp;"-,Regular"&amp;11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6"/>
  <sheetViews>
    <sheetView topLeftCell="A4" workbookViewId="0">
      <selection activeCell="I25" sqref="I25"/>
    </sheetView>
  </sheetViews>
  <sheetFormatPr defaultColWidth="8.85546875" defaultRowHeight="15"/>
  <cols>
    <col min="1" max="1" width="35.7109375" customWidth="1"/>
  </cols>
  <sheetData>
    <row r="1" spans="1:6" ht="45">
      <c r="B1" s="18" t="s">
        <v>0</v>
      </c>
      <c r="C1" s="18" t="s">
        <v>1</v>
      </c>
      <c r="D1" s="18" t="s">
        <v>20</v>
      </c>
      <c r="E1" s="18" t="s">
        <v>2</v>
      </c>
      <c r="F1" s="18" t="s">
        <v>3</v>
      </c>
    </row>
    <row r="2" spans="1:6">
      <c r="A2" s="14" t="s">
        <v>7</v>
      </c>
      <c r="B2" s="2">
        <v>3.0628943283160792</v>
      </c>
      <c r="C2" s="2">
        <v>1.612049646482147</v>
      </c>
      <c r="D2" s="2">
        <v>11.212063696720596</v>
      </c>
      <c r="E2" s="2">
        <v>0.12401160837738405</v>
      </c>
      <c r="F2" s="2">
        <v>0.20827814700539274</v>
      </c>
    </row>
    <row r="3" spans="1:6">
      <c r="A3" s="15" t="s">
        <v>8</v>
      </c>
      <c r="B3" s="2">
        <v>3.3272481195641568</v>
      </c>
      <c r="C3" s="2">
        <v>2.5016903154617722</v>
      </c>
      <c r="D3" s="2">
        <v>13.312451565470328</v>
      </c>
      <c r="E3" s="2">
        <v>0.12401160837738405</v>
      </c>
      <c r="F3" s="2">
        <v>0.2047307084928883</v>
      </c>
    </row>
    <row r="4" spans="1:6">
      <c r="A4" s="16" t="s">
        <v>9</v>
      </c>
      <c r="B4" s="2">
        <v>2.5616338262011027</v>
      </c>
      <c r="C4" s="2">
        <v>1.9260404708278969</v>
      </c>
      <c r="D4" s="2">
        <v>12.979695868806647</v>
      </c>
      <c r="E4" s="2">
        <v>0.12401160837738405</v>
      </c>
      <c r="F4" s="2">
        <v>0.16256304315557088</v>
      </c>
    </row>
    <row r="5" spans="1:6">
      <c r="A5" s="15" t="s">
        <v>10</v>
      </c>
      <c r="B5" s="2">
        <v>2.2832286286145371</v>
      </c>
      <c r="C5" s="2">
        <v>1.7167132545973967</v>
      </c>
      <c r="D5" s="2">
        <v>12.333259642803956</v>
      </c>
      <c r="E5" s="2">
        <v>0.12401160837738405</v>
      </c>
      <c r="F5" s="2">
        <v>0.17042764740499117</v>
      </c>
    </row>
    <row r="6" spans="1:6">
      <c r="A6" s="16" t="s">
        <v>11</v>
      </c>
      <c r="B6" s="1">
        <v>3.4664507183574389</v>
      </c>
      <c r="C6" s="1">
        <v>2.6063539235770219</v>
      </c>
      <c r="D6" s="1">
        <v>14.348868990110709</v>
      </c>
      <c r="E6" s="1">
        <v>0.12401160837738405</v>
      </c>
      <c r="F6" s="1">
        <v>0.19623024262330208</v>
      </c>
    </row>
    <row r="7" spans="1:6">
      <c r="A7" s="15" t="s">
        <v>12</v>
      </c>
      <c r="B7" s="2">
        <v>3.3272481195641568</v>
      </c>
      <c r="C7" s="2">
        <v>2.5016903154617722</v>
      </c>
      <c r="D7" s="2">
        <v>13.876228733066117</v>
      </c>
      <c r="E7" s="2">
        <v>0.12401160837738405</v>
      </c>
      <c r="F7" s="2">
        <v>0.17946357569155924</v>
      </c>
    </row>
    <row r="8" spans="1:6">
      <c r="A8" s="16" t="s">
        <v>14</v>
      </c>
      <c r="B8" s="2">
        <v>2.2136273292178963</v>
      </c>
      <c r="C8" s="2">
        <v>1.6643814505397718</v>
      </c>
      <c r="D8" s="2">
        <v>12.229405954036311</v>
      </c>
      <c r="E8" s="2">
        <v>0.12401160837738405</v>
      </c>
      <c r="F8" s="2">
        <v>0.15998613027384592</v>
      </c>
    </row>
    <row r="9" spans="1:6">
      <c r="A9" s="15" t="s">
        <v>18</v>
      </c>
      <c r="B9" s="2">
        <v>2.0048234310279729</v>
      </c>
      <c r="C9" s="2">
        <v>1.5073860383668969</v>
      </c>
      <c r="D9" s="2">
        <v>11.112448934025101</v>
      </c>
      <c r="E9" s="2">
        <v>0.12401160837738405</v>
      </c>
      <c r="F9" s="2">
        <v>0.21262877914337</v>
      </c>
    </row>
    <row r="10" spans="1:6">
      <c r="A10" s="17" t="s">
        <v>19</v>
      </c>
      <c r="B10" s="2">
        <v>3.0628943283160792</v>
      </c>
      <c r="C10" s="2">
        <v>1.612049646482147</v>
      </c>
      <c r="D10" s="2">
        <v>11.430368389436261</v>
      </c>
      <c r="E10" s="2">
        <v>0.12401160837738405</v>
      </c>
      <c r="F10" s="2">
        <v>0.21262877914337</v>
      </c>
    </row>
    <row r="11" spans="1:6">
      <c r="A11" s="15" t="s">
        <v>13</v>
      </c>
      <c r="B11" s="2">
        <v>2.2136273292178963</v>
      </c>
      <c r="C11" s="2">
        <v>1.6643814505397718</v>
      </c>
      <c r="D11" s="2">
        <v>11.491832817482418</v>
      </c>
      <c r="E11" s="2">
        <v>0.12401160837738405</v>
      </c>
      <c r="F11" s="2">
        <v>0.19278320331398169</v>
      </c>
    </row>
    <row r="12" spans="1:6">
      <c r="A12" s="17" t="s">
        <v>15</v>
      </c>
      <c r="B12" s="2">
        <v>3.1623247560255665</v>
      </c>
      <c r="C12" s="2">
        <v>1.6643814505397718</v>
      </c>
      <c r="D12" s="2">
        <v>11.108210007952952</v>
      </c>
      <c r="E12" s="2">
        <v>0.12401160837738405</v>
      </c>
      <c r="F12" s="2">
        <v>0.22591494036473109</v>
      </c>
    </row>
    <row r="13" spans="1:6">
      <c r="A13" s="3" t="s">
        <v>17</v>
      </c>
      <c r="B13" s="2"/>
      <c r="C13" s="2"/>
      <c r="D13" s="2"/>
      <c r="E13" s="2"/>
      <c r="F13" s="2"/>
    </row>
    <row r="14" spans="1:6">
      <c r="A14" s="14" t="s">
        <v>7</v>
      </c>
      <c r="B14" s="2">
        <v>2.1440260298212555</v>
      </c>
      <c r="C14" s="2">
        <v>1.1284347525375029</v>
      </c>
      <c r="D14" s="2">
        <v>7.8484445877044182</v>
      </c>
      <c r="E14" s="2">
        <v>0.17715944053912008</v>
      </c>
      <c r="F14" s="2">
        <v>0.29754021000770392</v>
      </c>
    </row>
    <row r="15" spans="1:6">
      <c r="A15" s="15" t="s">
        <v>8</v>
      </c>
      <c r="B15" s="2">
        <v>2.3290736836949097</v>
      </c>
      <c r="C15" s="2">
        <v>1.7511832208232405</v>
      </c>
      <c r="D15" s="2">
        <v>9.3187160958292274</v>
      </c>
      <c r="E15" s="2">
        <v>0.17715944053912008</v>
      </c>
      <c r="F15" s="2">
        <v>0.29247244070412615</v>
      </c>
    </row>
    <row r="16" spans="1:6">
      <c r="A16" s="16" t="s">
        <v>9</v>
      </c>
      <c r="B16" s="2">
        <v>1.7931436783407717</v>
      </c>
      <c r="C16" s="2">
        <v>1.3482283295795277</v>
      </c>
      <c r="D16" s="2">
        <v>9.085787108164654</v>
      </c>
      <c r="E16" s="2">
        <v>0.17715944053912008</v>
      </c>
      <c r="F16" s="2">
        <v>0.23223291879367269</v>
      </c>
    </row>
    <row r="17" spans="1:6">
      <c r="A17" s="15" t="s">
        <v>10</v>
      </c>
      <c r="B17" s="2">
        <v>1.5982600400301759</v>
      </c>
      <c r="C17" s="2">
        <v>1.2016992782181777</v>
      </c>
      <c r="D17" s="2">
        <v>8.6332817499627694</v>
      </c>
      <c r="E17" s="2">
        <v>0.17715944053912008</v>
      </c>
      <c r="F17" s="2">
        <v>0.24346806772141596</v>
      </c>
    </row>
    <row r="18" spans="1:6">
      <c r="A18" s="16" t="s">
        <v>11</v>
      </c>
      <c r="B18" s="2">
        <v>2.426515502850207</v>
      </c>
      <c r="C18" s="2">
        <v>1.8244477465039153</v>
      </c>
      <c r="D18" s="2">
        <v>10.044208293077498</v>
      </c>
      <c r="E18" s="2">
        <v>0.17715944053912008</v>
      </c>
      <c r="F18" s="2">
        <v>0.28032891803328869</v>
      </c>
    </row>
    <row r="19" spans="1:6">
      <c r="A19" s="15" t="s">
        <v>12</v>
      </c>
      <c r="B19" s="2">
        <v>2.3290736836949097</v>
      </c>
      <c r="C19" s="2">
        <v>1.7511832208232405</v>
      </c>
      <c r="D19" s="2">
        <v>9.7133601131462814</v>
      </c>
      <c r="E19" s="2">
        <v>0.17715944053912008</v>
      </c>
      <c r="F19" s="2">
        <v>0.25637653670222749</v>
      </c>
    </row>
    <row r="20" spans="1:6">
      <c r="A20" s="16" t="s">
        <v>14</v>
      </c>
      <c r="B20" s="2">
        <v>1.5495391304525272</v>
      </c>
      <c r="C20" s="2">
        <v>1.1650670153778402</v>
      </c>
      <c r="D20" s="2">
        <v>8.5605841678254162</v>
      </c>
      <c r="E20" s="2">
        <v>0.17715944053912008</v>
      </c>
      <c r="F20" s="2">
        <v>0.22855161467692275</v>
      </c>
    </row>
    <row r="21" spans="1:6">
      <c r="A21" s="15" t="s">
        <v>18</v>
      </c>
      <c r="B21" s="2">
        <v>1.4033764017195809</v>
      </c>
      <c r="C21" s="2">
        <v>1.0551702268568277</v>
      </c>
      <c r="D21" s="2">
        <v>7.7787142538175713</v>
      </c>
      <c r="E21" s="2">
        <v>0.17715944053912008</v>
      </c>
      <c r="F21" s="2">
        <v>0.30375539877624286</v>
      </c>
    </row>
    <row r="22" spans="1:6">
      <c r="A22" s="17" t="s">
        <v>19</v>
      </c>
      <c r="B22" s="2">
        <v>2.1440260298212555</v>
      </c>
      <c r="C22" s="2">
        <v>1.1284347525375029</v>
      </c>
      <c r="D22" s="2">
        <v>8.0012578726053807</v>
      </c>
      <c r="E22" s="2">
        <v>0.17715944053912008</v>
      </c>
      <c r="F22" s="2">
        <v>0.30375539877624286</v>
      </c>
    </row>
    <row r="23" spans="1:6">
      <c r="A23" s="15" t="s">
        <v>13</v>
      </c>
      <c r="B23" s="2">
        <v>1.5495391304525272</v>
      </c>
      <c r="C23" s="2">
        <v>1.1650670153778402</v>
      </c>
      <c r="D23" s="2">
        <v>8.0442829722376921</v>
      </c>
      <c r="E23" s="2">
        <v>0.17715944053912008</v>
      </c>
      <c r="F23" s="2">
        <v>0.27540457616283098</v>
      </c>
    </row>
    <row r="24" spans="1:6">
      <c r="A24" s="17" t="s">
        <v>15</v>
      </c>
      <c r="B24" s="2">
        <v>2.2136273292178963</v>
      </c>
      <c r="C24" s="2">
        <v>1.1650670153778402</v>
      </c>
      <c r="D24" s="2">
        <v>7.775747005567065</v>
      </c>
      <c r="E24" s="2">
        <v>0.17715944053912008</v>
      </c>
      <c r="F24" s="2">
        <v>0.322735629092473</v>
      </c>
    </row>
    <row r="25" spans="1:6">
      <c r="A25" s="3" t="s">
        <v>6</v>
      </c>
      <c r="B25" s="2"/>
      <c r="C25" s="2"/>
      <c r="D25" s="2"/>
      <c r="E25" s="2"/>
      <c r="F25" s="2"/>
    </row>
    <row r="26" spans="1:6">
      <c r="A26" s="14" t="s">
        <v>7</v>
      </c>
      <c r="B26" s="2">
        <v>7.55034892857143</v>
      </c>
      <c r="C26" s="2">
        <v>3.9738678571428583</v>
      </c>
      <c r="D26" s="2">
        <v>36.037778610000004</v>
      </c>
      <c r="E26" s="2">
        <v>0.42808888888888885</v>
      </c>
      <c r="F26" s="2">
        <v>1.8328100000000001</v>
      </c>
    </row>
    <row r="27" spans="1:6">
      <c r="A27" s="15" t="s">
        <v>8</v>
      </c>
      <c r="B27" s="2">
        <v>6.275198875000001</v>
      </c>
      <c r="C27" s="2">
        <v>4.718194642857144</v>
      </c>
      <c r="D27" s="2">
        <v>37.795089180000005</v>
      </c>
      <c r="E27" s="2">
        <v>0.42808888888888885</v>
      </c>
      <c r="F27" s="2">
        <v>1.82857</v>
      </c>
    </row>
    <row r="28" spans="1:6">
      <c r="A28" s="16" t="s">
        <v>9</v>
      </c>
      <c r="B28" s="2">
        <v>5.6346399999999992</v>
      </c>
      <c r="C28" s="2">
        <v>4.2365714285714287</v>
      </c>
      <c r="D28" s="2">
        <v>37.516685790000004</v>
      </c>
      <c r="E28" s="2">
        <v>0.42808888888888885</v>
      </c>
      <c r="F28" s="2">
        <v>1.77817</v>
      </c>
    </row>
    <row r="29" spans="1:6">
      <c r="A29" s="15" t="s">
        <v>10</v>
      </c>
      <c r="B29" s="1">
        <v>5.4017094999999999</v>
      </c>
      <c r="C29" s="1">
        <v>4.0614357142857145</v>
      </c>
      <c r="D29" s="1">
        <v>36.975838439999997</v>
      </c>
      <c r="E29" s="1">
        <v>0.42808888888888885</v>
      </c>
      <c r="F29" s="1">
        <v>1.7875699999999999</v>
      </c>
    </row>
    <row r="30" spans="1:6">
      <c r="A30" s="16" t="s">
        <v>11</v>
      </c>
      <c r="B30" s="2">
        <v>6.3916641250000001</v>
      </c>
      <c r="C30" s="2">
        <v>4.8057625000000002</v>
      </c>
      <c r="D30" s="2">
        <v>38.662218210000006</v>
      </c>
      <c r="E30" s="2">
        <v>0.42808888888888885</v>
      </c>
      <c r="F30" s="2">
        <v>1.8184099999999999</v>
      </c>
    </row>
    <row r="31" spans="1:6">
      <c r="A31" s="15" t="s">
        <v>12</v>
      </c>
      <c r="B31" s="1">
        <v>6.275198875000001</v>
      </c>
      <c r="C31" s="1">
        <v>4.718194642857144</v>
      </c>
      <c r="D31" s="1">
        <v>38.266779</v>
      </c>
      <c r="E31" s="1">
        <v>0.42808888888888885</v>
      </c>
      <c r="F31" s="1">
        <v>1.79837</v>
      </c>
    </row>
    <row r="32" spans="1:6">
      <c r="A32" s="16" t="s">
        <v>14</v>
      </c>
      <c r="B32" s="2">
        <v>5.3434768750000003</v>
      </c>
      <c r="C32" s="2">
        <v>4.0176517857142864</v>
      </c>
      <c r="D32" s="2">
        <v>36.888948210000002</v>
      </c>
      <c r="E32" s="2">
        <v>0.42808888888888885</v>
      </c>
      <c r="F32" s="2">
        <v>1.7750900000000001</v>
      </c>
    </row>
    <row r="33" spans="1:6">
      <c r="A33" s="15" t="s">
        <v>18</v>
      </c>
      <c r="B33" s="2">
        <v>5.1687790000000007</v>
      </c>
      <c r="C33" s="2">
        <v>3.8863000000000003</v>
      </c>
      <c r="D33" s="2">
        <v>35.954434920000004</v>
      </c>
      <c r="E33" s="2">
        <v>0.42808888888888885</v>
      </c>
      <c r="F33" s="2">
        <v>1.8380099999999999</v>
      </c>
    </row>
    <row r="34" spans="1:6">
      <c r="A34" s="17" t="s">
        <v>19</v>
      </c>
      <c r="B34" s="2">
        <v>7.55034892857143</v>
      </c>
      <c r="C34" s="2">
        <v>3.9738678571428583</v>
      </c>
      <c r="D34" s="2">
        <v>36.220425419999998</v>
      </c>
      <c r="E34" s="2">
        <v>0.42808888888888885</v>
      </c>
      <c r="F34" s="2">
        <v>1.8380099999999999</v>
      </c>
    </row>
    <row r="35" spans="1:6">
      <c r="A35" s="15" t="s">
        <v>13</v>
      </c>
      <c r="B35" s="2">
        <v>5.3434768750000003</v>
      </c>
      <c r="C35" s="2">
        <v>4.0176517857142864</v>
      </c>
      <c r="D35" s="2">
        <v>36.271850250000007</v>
      </c>
      <c r="E35" s="2">
        <v>0.42808888888888885</v>
      </c>
      <c r="F35" s="2">
        <v>1.81429</v>
      </c>
    </row>
    <row r="36" spans="1:6">
      <c r="A36" s="17" t="s">
        <v>15</v>
      </c>
      <c r="B36" s="2">
        <v>7.6335383928571439</v>
      </c>
      <c r="C36" s="2">
        <v>4.0176517857142864</v>
      </c>
      <c r="D36" s="2">
        <v>35.950888380000002</v>
      </c>
      <c r="E36" s="2">
        <v>0.42808888888888885</v>
      </c>
      <c r="F36" s="2">
        <v>1.85389</v>
      </c>
    </row>
  </sheetData>
  <sheetProtection password="ECDD" sheet="1" objects="1" scenarios="1"/>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Benchmark</vt:lpstr>
      <vt:lpstr>2015-16</vt:lpstr>
      <vt:lpstr>2017-20</vt:lpstr>
      <vt:lpstr>2021-24</vt:lpstr>
      <vt:lpstr>2022-25</vt:lpstr>
      <vt:lpstr>2023-25 Stretch Targets</vt:lpstr>
      <vt:lpstr>Source Data</vt:lpstr>
    </vt:vector>
  </TitlesOfParts>
  <Company>UCOP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RSahai</dc:creator>
  <cp:lastModifiedBy>rbell</cp:lastModifiedBy>
  <cp:lastPrinted>2016-05-04T16:22:21Z</cp:lastPrinted>
  <dcterms:created xsi:type="dcterms:W3CDTF">2013-06-12T16:13:20Z</dcterms:created>
  <dcterms:modified xsi:type="dcterms:W3CDTF">2022-06-08T19:16:18Z</dcterms:modified>
</cp:coreProperties>
</file>