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640"/>
  </bookViews>
  <sheets>
    <sheet name="CapEquip Estimator" sheetId="1" r:id="rId1"/>
  </sheets>
  <calcPr calcId="125725"/>
</workbook>
</file>

<file path=xl/calcChain.xml><?xml version="1.0" encoding="utf-8"?>
<calcChain xmlns="http://schemas.openxmlformats.org/spreadsheetml/2006/main">
  <c r="D23" i="1"/>
  <c r="D15"/>
  <c r="D21"/>
  <c r="D19"/>
  <c r="D17"/>
  <c r="D13"/>
  <c r="D11"/>
  <c r="E23"/>
  <c r="E21"/>
  <c r="E13"/>
  <c r="E11"/>
  <c r="E15"/>
  <c r="E17"/>
  <c r="E19"/>
  <c r="D25" l="1"/>
  <c r="F20"/>
  <c r="G20" s="1"/>
  <c r="F15"/>
  <c r="G15" s="1"/>
  <c r="F13"/>
  <c r="G13" s="1"/>
  <c r="F10"/>
  <c r="G10" s="1"/>
  <c r="F22"/>
  <c r="G22" s="1"/>
  <c r="F23"/>
  <c r="G23" s="1"/>
  <c r="F21"/>
  <c r="G21" s="1"/>
  <c r="F12"/>
  <c r="F16"/>
  <c r="G16" s="1"/>
  <c r="F14"/>
  <c r="G14" s="1"/>
  <c r="F18"/>
  <c r="G18" s="1"/>
  <c r="F19"/>
  <c r="G19" s="1"/>
  <c r="F17"/>
  <c r="G17" s="1"/>
  <c r="F11"/>
  <c r="G11" s="1"/>
  <c r="H15" l="1"/>
  <c r="H11"/>
  <c r="H23"/>
  <c r="H21"/>
  <c r="H19"/>
  <c r="H17"/>
  <c r="F25"/>
  <c r="G12"/>
  <c r="G25" s="1"/>
  <c r="H13" l="1"/>
  <c r="H25" s="1"/>
</calcChain>
</file>

<file path=xl/sharedStrings.xml><?xml version="1.0" encoding="utf-8"?>
<sst xmlns="http://schemas.openxmlformats.org/spreadsheetml/2006/main" count="27" uniqueCount="15">
  <si>
    <t>Year</t>
  </si>
  <si>
    <t>Loan Amt:</t>
  </si>
  <si>
    <t>CapEquip Rate:</t>
  </si>
  <si>
    <t>Amort (Yrs.):</t>
  </si>
  <si>
    <t>November</t>
  </si>
  <si>
    <t>May</t>
  </si>
  <si>
    <t>Payment Date</t>
  </si>
  <si>
    <t>Interest Rate</t>
  </si>
  <si>
    <t>Principal Payments</t>
  </si>
  <si>
    <t>Interest Payments</t>
  </si>
  <si>
    <t>Semiannual Debt Service</t>
  </si>
  <si>
    <t>Annual          Debt Service</t>
  </si>
  <si>
    <t>CapEquip Debt Service ESTIMATOR (final debt service schedule determined at time of actual reimbursement)</t>
  </si>
  <si>
    <t>until the sum of all principal payments equals the Loan Amount .</t>
  </si>
  <si>
    <t>NOTE:  If "error" appears above, manually adjust the final principal payment (add or subtract 1,000)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</si>
</sst>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2" borderId="1" xfId="1" applyNumberFormat="1" applyFont="1" applyFill="1" applyBorder="1"/>
    <xf numFmtId="0" fontId="0" fillId="2" borderId="9" xfId="0" applyFill="1" applyBorder="1" applyAlignment="1">
      <alignment horizontal="center"/>
    </xf>
    <xf numFmtId="0" fontId="0" fillId="2" borderId="6" xfId="0" applyFill="1" applyBorder="1"/>
    <xf numFmtId="164" fontId="0" fillId="2" borderId="0" xfId="1" applyNumberFormat="1" applyFont="1" applyFill="1" applyBorder="1"/>
    <xf numFmtId="0" fontId="0" fillId="2" borderId="9" xfId="0" applyFill="1" applyBorder="1"/>
    <xf numFmtId="0" fontId="0" fillId="2" borderId="7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0" xfId="0" applyAlignment="1">
      <alignment wrapText="1"/>
    </xf>
    <xf numFmtId="0" fontId="4" fillId="0" borderId="0" xfId="0" applyFont="1"/>
    <xf numFmtId="0" fontId="0" fillId="2" borderId="4" xfId="0" applyFill="1" applyBorder="1" applyAlignment="1">
      <alignment horizontal="center"/>
    </xf>
    <xf numFmtId="164" fontId="0" fillId="2" borderId="8" xfId="1" applyNumberFormat="1" applyFont="1" applyFill="1" applyBorder="1"/>
    <xf numFmtId="43" fontId="0" fillId="2" borderId="1" xfId="1" applyNumberFormat="1" applyFont="1" applyFill="1" applyBorder="1"/>
    <xf numFmtId="43" fontId="0" fillId="2" borderId="0" xfId="1" applyNumberFormat="1" applyFont="1" applyFill="1" applyBorder="1"/>
    <xf numFmtId="14" fontId="0" fillId="2" borderId="14" xfId="0" applyNumberFormat="1" applyFill="1" applyBorder="1" applyAlignment="1">
      <alignment horizontal="left"/>
    </xf>
    <xf numFmtId="14" fontId="0" fillId="2" borderId="0" xfId="0" quotePrefix="1" applyNumberFormat="1" applyFill="1" applyBorder="1" applyAlignment="1">
      <alignment horizontal="left"/>
    </xf>
    <xf numFmtId="14" fontId="0" fillId="2" borderId="1" xfId="0" quotePrefix="1" applyNumberForma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165" fontId="3" fillId="3" borderId="15" xfId="2" applyNumberFormat="1" applyFont="1" applyFill="1" applyBorder="1" applyAlignment="1">
      <alignment horizontal="center"/>
    </xf>
    <xf numFmtId="164" fontId="3" fillId="3" borderId="16" xfId="1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10" fontId="0" fillId="2" borderId="1" xfId="3" applyNumberFormat="1" applyFont="1" applyFill="1" applyBorder="1"/>
    <xf numFmtId="44" fontId="0" fillId="2" borderId="0" xfId="2" applyFont="1" applyFill="1" applyBorder="1"/>
    <xf numFmtId="44" fontId="0" fillId="2" borderId="6" xfId="2" applyFont="1" applyFill="1" applyBorder="1"/>
    <xf numFmtId="44" fontId="0" fillId="2" borderId="18" xfId="2" applyFont="1" applyFill="1" applyBorder="1"/>
    <xf numFmtId="44" fontId="0" fillId="2" borderId="17" xfId="2" applyFont="1" applyFill="1" applyBorder="1"/>
    <xf numFmtId="10" fontId="0" fillId="2" borderId="0" xfId="3" applyNumberFormat="1" applyFont="1" applyFill="1" applyBorder="1" applyAlignment="1">
      <alignment horizontal="center"/>
    </xf>
    <xf numFmtId="10" fontId="0" fillId="2" borderId="0" xfId="1" applyNumberFormat="1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horizontal="left"/>
    </xf>
    <xf numFmtId="0" fontId="2" fillId="2" borderId="7" xfId="0" applyFont="1" applyFill="1" applyBorder="1"/>
    <xf numFmtId="0" fontId="2" fillId="2" borderId="5" xfId="0" applyFont="1" applyFill="1" applyBorder="1"/>
    <xf numFmtId="44" fontId="0" fillId="2" borderId="0" xfId="2" applyFont="1" applyFill="1" applyBorder="1" applyAlignment="1">
      <alignment horizontal="center"/>
    </xf>
    <xf numFmtId="44" fontId="0" fillId="2" borderId="14" xfId="2" applyFont="1" applyFill="1" applyBorder="1"/>
    <xf numFmtId="43" fontId="0" fillId="2" borderId="6" xfId="1" applyNumberFormat="1" applyFont="1" applyFill="1" applyBorder="1"/>
    <xf numFmtId="10" fontId="3" fillId="3" borderId="19" xfId="0" applyNumberFormat="1" applyFont="1" applyFill="1" applyBorder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0000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F8" sqref="F8"/>
    </sheetView>
  </sheetViews>
  <sheetFormatPr defaultRowHeight="15"/>
  <cols>
    <col min="2" max="2" width="12.5703125" customWidth="1"/>
    <col min="3" max="3" width="10.42578125" bestFit="1" customWidth="1"/>
    <col min="4" max="4" width="14.7109375" customWidth="1"/>
    <col min="5" max="5" width="11.5703125" customWidth="1"/>
    <col min="6" max="8" width="14.7109375" customWidth="1"/>
    <col min="10" max="10" width="13.28515625" bestFit="1" customWidth="1"/>
  </cols>
  <sheetData>
    <row r="1" spans="1:8" s="16" customFormat="1" ht="18.75">
      <c r="A1" s="16" t="s">
        <v>12</v>
      </c>
    </row>
    <row r="2" spans="1:8" s="16" customFormat="1" ht="18.75"/>
    <row r="3" spans="1:8" ht="15.75" thickBot="1"/>
    <row r="4" spans="1:8" ht="15.75" thickBot="1">
      <c r="B4" s="38"/>
      <c r="C4" s="14"/>
      <c r="D4" s="14"/>
      <c r="E4" s="14"/>
      <c r="F4" s="14"/>
      <c r="G4" s="14"/>
      <c r="H4" s="13"/>
    </row>
    <row r="5" spans="1:8">
      <c r="B5" s="12"/>
      <c r="C5" s="1"/>
      <c r="D5" s="39" t="s">
        <v>1</v>
      </c>
      <c r="E5" s="24"/>
      <c r="F5" s="25">
        <v>535000</v>
      </c>
      <c r="G5" s="1"/>
      <c r="H5" s="9"/>
    </row>
    <row r="6" spans="1:8">
      <c r="B6" s="12"/>
      <c r="C6" s="1"/>
      <c r="D6" s="40" t="s">
        <v>3</v>
      </c>
      <c r="E6" s="1"/>
      <c r="F6" s="26">
        <v>7</v>
      </c>
      <c r="G6" s="1"/>
      <c r="H6" s="9"/>
    </row>
    <row r="7" spans="1:8" ht="15.75" thickBot="1">
      <c r="B7" s="12"/>
      <c r="C7" s="1"/>
      <c r="D7" s="41" t="s">
        <v>2</v>
      </c>
      <c r="E7" s="4"/>
      <c r="F7" s="45">
        <v>2.29E-2</v>
      </c>
      <c r="G7" s="1"/>
      <c r="H7" s="9"/>
    </row>
    <row r="8" spans="1:8">
      <c r="B8" s="11"/>
      <c r="C8" s="1"/>
      <c r="D8" s="1"/>
      <c r="E8" s="1"/>
      <c r="F8" s="1"/>
      <c r="G8" s="10"/>
      <c r="H8" s="9"/>
    </row>
    <row r="9" spans="1:8" s="15" customFormat="1" ht="30" customHeight="1">
      <c r="B9" s="27" t="s">
        <v>0</v>
      </c>
      <c r="C9" s="30" t="s">
        <v>6</v>
      </c>
      <c r="D9" s="28" t="s">
        <v>8</v>
      </c>
      <c r="E9" s="28" t="s">
        <v>7</v>
      </c>
      <c r="F9" s="28" t="s">
        <v>9</v>
      </c>
      <c r="G9" s="28" t="s">
        <v>10</v>
      </c>
      <c r="H9" s="29" t="s">
        <v>11</v>
      </c>
    </row>
    <row r="10" spans="1:8">
      <c r="B10" s="6"/>
      <c r="C10" s="21" t="s">
        <v>4</v>
      </c>
      <c r="D10" s="32">
        <v>0</v>
      </c>
      <c r="E10" s="42"/>
      <c r="F10" s="43">
        <f>SUMPRODUCT(D10:$D$24,E10:$E$24)/2</f>
        <v>6137.2</v>
      </c>
      <c r="G10" s="32">
        <f>F10+D10</f>
        <v>6137.2</v>
      </c>
      <c r="H10" s="33"/>
    </row>
    <row r="11" spans="1:8">
      <c r="B11" s="6">
        <v>1</v>
      </c>
      <c r="C11" s="22" t="s">
        <v>5</v>
      </c>
      <c r="D11" s="20">
        <f>IF(B11&gt;$F$6,0,MROUND(-PPMT($F$7,B11,$F$6,$F$5),1000))</f>
        <v>71000</v>
      </c>
      <c r="E11" s="36">
        <f>$F$7</f>
        <v>2.29E-2</v>
      </c>
      <c r="F11" s="20">
        <f>SUMPRODUCT(D11:$D$24,E11:$E$24)/2</f>
        <v>6137.2</v>
      </c>
      <c r="G11" s="20">
        <f t="shared" ref="G11:G23" si="0">F11+D11</f>
        <v>77137.2</v>
      </c>
      <c r="H11" s="44">
        <f>SUM(G10:G11)</f>
        <v>83274.399999999994</v>
      </c>
    </row>
    <row r="12" spans="1:8">
      <c r="B12" s="6"/>
      <c r="C12" s="22" t="s">
        <v>4</v>
      </c>
      <c r="D12" s="20">
        <v>0</v>
      </c>
      <c r="E12" s="37"/>
      <c r="F12" s="20">
        <f>SUMPRODUCT(D12:$D$24,E12:$E$24)/2</f>
        <v>5324.25</v>
      </c>
      <c r="G12" s="20">
        <f t="shared" si="0"/>
        <v>5324.25</v>
      </c>
      <c r="H12" s="44"/>
    </row>
    <row r="13" spans="1:8">
      <c r="B13" s="6">
        <v>2</v>
      </c>
      <c r="C13" s="22" t="s">
        <v>5</v>
      </c>
      <c r="D13" s="20">
        <f>IF(B13&gt;$F$6,0,MROUND(-PPMT($F$7,B13,$F$6,$F$5),1000))</f>
        <v>73000</v>
      </c>
      <c r="E13" s="36">
        <f>$F$7</f>
        <v>2.29E-2</v>
      </c>
      <c r="F13" s="20">
        <f>SUMPRODUCT(D13:$D$24,E13:$E$24)/2</f>
        <v>5324.25</v>
      </c>
      <c r="G13" s="20">
        <f t="shared" si="0"/>
        <v>78324.25</v>
      </c>
      <c r="H13" s="44">
        <f>SUM(G12:G13)</f>
        <v>83648.5</v>
      </c>
    </row>
    <row r="14" spans="1:8">
      <c r="B14" s="6"/>
      <c r="C14" s="22" t="s">
        <v>4</v>
      </c>
      <c r="D14" s="20">
        <v>0</v>
      </c>
      <c r="E14" s="37"/>
      <c r="F14" s="20">
        <f>SUMPRODUCT(D14:$D$24,E14:$E$24)/2</f>
        <v>4488.3999999999996</v>
      </c>
      <c r="G14" s="20">
        <f t="shared" si="0"/>
        <v>4488.3999999999996</v>
      </c>
      <c r="H14" s="44"/>
    </row>
    <row r="15" spans="1:8">
      <c r="B15" s="6">
        <v>3</v>
      </c>
      <c r="C15" s="22" t="s">
        <v>5</v>
      </c>
      <c r="D15" s="20">
        <f>IF(B15&gt;$F$6,0,MROUND(-PPMT($F$7,B15,$F$6,$F$5),1000))+1000</f>
        <v>76000</v>
      </c>
      <c r="E15" s="36">
        <f>$F$7</f>
        <v>2.29E-2</v>
      </c>
      <c r="F15" s="20">
        <f>SUMPRODUCT(D15:$D$24,E15:$E$24)/2</f>
        <v>4488.3999999999996</v>
      </c>
      <c r="G15" s="20">
        <f t="shared" si="0"/>
        <v>80488.399999999994</v>
      </c>
      <c r="H15" s="44">
        <f>SUM(G14:G15)</f>
        <v>84976.799999999988</v>
      </c>
    </row>
    <row r="16" spans="1:8">
      <c r="B16" s="6"/>
      <c r="C16" s="22" t="s">
        <v>4</v>
      </c>
      <c r="D16" s="20">
        <v>0</v>
      </c>
      <c r="E16" s="37"/>
      <c r="F16" s="20">
        <f>SUMPRODUCT(D16:$D$24,E16:$E$24)/2</f>
        <v>3618.2000000000003</v>
      </c>
      <c r="G16" s="20">
        <f t="shared" si="0"/>
        <v>3618.2000000000003</v>
      </c>
      <c r="H16" s="44"/>
    </row>
    <row r="17" spans="2:8">
      <c r="B17" s="6">
        <v>4</v>
      </c>
      <c r="C17" s="22" t="s">
        <v>5</v>
      </c>
      <c r="D17" s="20">
        <f>IF(B17&gt;$F$6,0,MROUND(-PPMT($F$7,B17,$F$6,$F$5),1000))</f>
        <v>76000</v>
      </c>
      <c r="E17" s="36">
        <f>$F$7</f>
        <v>2.29E-2</v>
      </c>
      <c r="F17" s="20">
        <f>SUMPRODUCT(D17:$D$24,E17:$E$24)/2</f>
        <v>3618.2000000000003</v>
      </c>
      <c r="G17" s="20">
        <f t="shared" si="0"/>
        <v>79618.2</v>
      </c>
      <c r="H17" s="44">
        <f>SUM(G16:G17)</f>
        <v>83236.399999999994</v>
      </c>
    </row>
    <row r="18" spans="2:8">
      <c r="B18" s="6"/>
      <c r="C18" s="22" t="s">
        <v>4</v>
      </c>
      <c r="D18" s="20">
        <v>0</v>
      </c>
      <c r="E18" s="37"/>
      <c r="F18" s="20">
        <f>SUMPRODUCT(D18:$D$24,E18:$E$24)/2</f>
        <v>2748</v>
      </c>
      <c r="G18" s="20">
        <f t="shared" si="0"/>
        <v>2748</v>
      </c>
      <c r="H18" s="44"/>
    </row>
    <row r="19" spans="2:8">
      <c r="B19" s="6">
        <v>5</v>
      </c>
      <c r="C19" s="22" t="s">
        <v>5</v>
      </c>
      <c r="D19" s="20">
        <f>IF(B19&gt;$F$6,0,MROUND(-PPMT($F$7,B19,$F$6,$F$5),1000))</f>
        <v>78000</v>
      </c>
      <c r="E19" s="36">
        <f>$F$7</f>
        <v>2.29E-2</v>
      </c>
      <c r="F19" s="20">
        <f>SUMPRODUCT(D19:$D$24,E19:$E$24)/2</f>
        <v>2748</v>
      </c>
      <c r="G19" s="20">
        <f t="shared" si="0"/>
        <v>80748</v>
      </c>
      <c r="H19" s="44">
        <f>SUM(G18:G19)</f>
        <v>83496</v>
      </c>
    </row>
    <row r="20" spans="2:8">
      <c r="B20" s="6"/>
      <c r="C20" s="22" t="s">
        <v>4</v>
      </c>
      <c r="D20" s="20">
        <v>0</v>
      </c>
      <c r="E20" s="2"/>
      <c r="F20" s="20">
        <f>SUMPRODUCT(D20:$D$24,E20:$E$24)/2</f>
        <v>1854.9</v>
      </c>
      <c r="G20" s="20">
        <f t="shared" si="0"/>
        <v>1854.9</v>
      </c>
      <c r="H20" s="44"/>
    </row>
    <row r="21" spans="2:8">
      <c r="B21" s="6">
        <v>6</v>
      </c>
      <c r="C21" s="22" t="s">
        <v>5</v>
      </c>
      <c r="D21" s="20">
        <f>IF(B21&gt;$F$6,0,MROUND(-PPMT($F$7,B21,$F$6,$F$5),1000))</f>
        <v>80000</v>
      </c>
      <c r="E21" s="36">
        <f>$F$7</f>
        <v>2.29E-2</v>
      </c>
      <c r="F21" s="20">
        <f>SUMPRODUCT(D21:$D$24,E21:$E$24)/2</f>
        <v>1854.9</v>
      </c>
      <c r="G21" s="20">
        <f t="shared" si="0"/>
        <v>81854.899999999994</v>
      </c>
      <c r="H21" s="44">
        <f>SUM(G20:G21)</f>
        <v>83709.799999999988</v>
      </c>
    </row>
    <row r="22" spans="2:8">
      <c r="B22" s="6"/>
      <c r="C22" s="22" t="s">
        <v>4</v>
      </c>
      <c r="D22" s="20">
        <v>0</v>
      </c>
      <c r="E22" s="2"/>
      <c r="F22" s="20">
        <f>SUMPRODUCT(D22:$D$24,E22:$E$24)/2</f>
        <v>938.9</v>
      </c>
      <c r="G22" s="20">
        <f t="shared" si="0"/>
        <v>938.9</v>
      </c>
      <c r="H22" s="44"/>
    </row>
    <row r="23" spans="2:8">
      <c r="B23" s="6">
        <v>7</v>
      </c>
      <c r="C23" s="22" t="s">
        <v>5</v>
      </c>
      <c r="D23" s="20">
        <f>IF(B23&gt;$F$6,0,MROUND(-PPMT($F$7,B23,$F$6,$F$5),1000))</f>
        <v>82000</v>
      </c>
      <c r="E23" s="36">
        <f>$F$7</f>
        <v>2.29E-2</v>
      </c>
      <c r="F23" s="20">
        <f>SUMPRODUCT(D23:$D$24,E23:$E$24)/2</f>
        <v>938.9</v>
      </c>
      <c r="G23" s="20">
        <f t="shared" si="0"/>
        <v>82938.899999999994</v>
      </c>
      <c r="H23" s="44">
        <f>SUM(G22:G23)</f>
        <v>83877.799999999988</v>
      </c>
    </row>
    <row r="24" spans="2:8" ht="3.95" customHeight="1">
      <c r="B24" s="8"/>
      <c r="C24" s="23"/>
      <c r="D24" s="19"/>
      <c r="E24" s="31"/>
      <c r="F24" s="19"/>
      <c r="G24" s="7"/>
      <c r="H24" s="18"/>
    </row>
    <row r="25" spans="2:8" ht="15.75" thickBot="1">
      <c r="B25" s="6"/>
      <c r="C25" s="2"/>
      <c r="D25" s="34" t="str">
        <f>IF(SUM(D10:D23)=F5,SUM(D10:D23),"error")</f>
        <v>error</v>
      </c>
      <c r="E25" s="34"/>
      <c r="F25" s="34">
        <f>SUM(F10:F23)</f>
        <v>50219.700000000004</v>
      </c>
      <c r="G25" s="34">
        <f>SUM(G10:G23)</f>
        <v>586219.70000000007</v>
      </c>
      <c r="H25" s="35">
        <f>SUM(H10:H23)</f>
        <v>586219.69999999995</v>
      </c>
    </row>
    <row r="26" spans="2:8" ht="16.5" thickTop="1" thickBot="1">
      <c r="B26" s="5"/>
      <c r="C26" s="17"/>
      <c r="D26" s="4"/>
      <c r="E26" s="4"/>
      <c r="F26" s="4"/>
      <c r="G26" s="4"/>
      <c r="H26" s="3"/>
    </row>
    <row r="28" spans="2:8">
      <c r="B28" t="s">
        <v>14</v>
      </c>
    </row>
    <row r="29" spans="2:8">
      <c r="B29" t="s">
        <v>13</v>
      </c>
    </row>
  </sheetData>
  <pageMargins left="0.7" right="0.7" top="0.75" bottom="0.75" header="0.3" footer="0.3"/>
  <pageSetup orientation="portrait" r:id="rId1"/>
  <ignoredErrors>
    <ignoredError sqref="F21:F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CapEquip Estimator</vt:lpstr>
    </vt:vector>
  </TitlesOfParts>
  <Company>UCOP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LBaird</dc:creator>
  <cp:lastModifiedBy>CBrossar</cp:lastModifiedBy>
  <dcterms:created xsi:type="dcterms:W3CDTF">2011-01-21T22:54:09Z</dcterms:created>
  <dcterms:modified xsi:type="dcterms:W3CDTF">2015-03-09T20:53:39Z</dcterms:modified>
</cp:coreProperties>
</file>